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defaultThemeVersion="166925"/>
  <mc:AlternateContent xmlns:mc="http://schemas.openxmlformats.org/markup-compatibility/2006">
    <mc:Choice Requires="x15">
      <x15ac:absPath xmlns:x15ac="http://schemas.microsoft.com/office/spreadsheetml/2010/11/ac" url="C:\Users\slong\Documents\EITI Report 2022\Final Reports and Data\"/>
    </mc:Choice>
  </mc:AlternateContent>
  <xr:revisionPtr revIDLastSave="0" documentId="8_{E30B5D7F-6EB5-404E-91D7-388D360E579E}" xr6:coauthVersionLast="36" xr6:coauthVersionMax="36" xr10:uidLastSave="{00000000-0000-0000-0000-000000000000}"/>
  <bookViews>
    <workbookView xWindow="0" yWindow="0" windowWidth="19200" windowHeight="6520" activeTab="1" xr2:uid="{BE9E1E00-0B85-4844-B1E3-229A610793B1}"/>
  </bookViews>
  <sheets>
    <sheet name="Introduction" sheetId="13" r:id="rId1"/>
    <sheet name="Part 1 - About" sheetId="9" r:id="rId2"/>
    <sheet name="Part 2 - Disclosure checklist" sheetId="8" r:id="rId3"/>
    <sheet name="Part 3 - Reporting entities" sheetId="14" r:id="rId4"/>
    <sheet name="Part 4 - Government revenues" sheetId="15" r:id="rId5"/>
    <sheet name="Part 5 - Company data" sheetId="16" r:id="rId6"/>
    <sheet name="Lists" sheetId="10"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gency_type" localSheetId="3">[1]!Government_entity_type[[#All],[&lt; Agency type &gt;]]</definedName>
    <definedName name="Agency_type" localSheetId="4">[1]!Government_entity_type[[#All],[&lt; Agency type &gt;]]</definedName>
    <definedName name="Agency_type" localSheetId="5">[1]!Government_entity_type[[#All],[&lt; Agency type &gt;]]</definedName>
    <definedName name="Agency_type">Government_entity_type[[#All],[&lt; Agency type &gt;]]</definedName>
    <definedName name="Commodities_list" localSheetId="3">[1]!Table5_Commodities_list[HS Product Description w volume]</definedName>
    <definedName name="Commodities_list" localSheetId="4">[1]!Table5_Commodities_list[HS Product Description w volume]</definedName>
    <definedName name="Commodities_list" localSheetId="5">[1]!Table5_Commodities_list[HS Product Description w volume]</definedName>
    <definedName name="Commodities_list">Table5_Commodities_list[HS Product Description w volume]</definedName>
    <definedName name="Commodity_names" localSheetId="3">[1]!Table5_Commodities_list[HS Product Description]</definedName>
    <definedName name="Commodity_names" localSheetId="4">[1]!Table5_Commodities_list[HS Product Description]</definedName>
    <definedName name="Commodity_names" localSheetId="5">[1]!Table5_Commodities_list[HS Product Description]</definedName>
    <definedName name="Commodity_names">Table5_Commodities_list[HS Product Description]</definedName>
    <definedName name="Companies_list" localSheetId="3">Companies[Full company name]</definedName>
    <definedName name="Companies_list" localSheetId="4">[1]!Companies[Full company name]</definedName>
    <definedName name="Companies_list" localSheetId="5">[1]!Companies[Full company name]</definedName>
    <definedName name="Companies_list">#REF!</definedName>
    <definedName name="Countries_list" localSheetId="3">[1]!Table1_Country_codes_and_currencies[Country or Area name]</definedName>
    <definedName name="Countries_list" localSheetId="4">[1]!Table1_Country_codes_and_currencies[Country or Area name]</definedName>
    <definedName name="Countries_list" localSheetId="5">[1]!Table1_Country_codes_and_currencies[Country or Area name]</definedName>
    <definedName name="Countries_list">Table1_Country_codes_and_currencies[Country or Area name]</definedName>
    <definedName name="Currency_code_list" localSheetId="3">[1]!Table1_Country_codes_and_currencies[Currency code (ISO-4217)]</definedName>
    <definedName name="Currency_code_list" localSheetId="4">[1]!Table1_Country_codes_and_currencies[Currency code (ISO-4217)]</definedName>
    <definedName name="Currency_code_list" localSheetId="5">[1]!Table1_Country_codes_and_currencies[Currency code (ISO-4217)]</definedName>
    <definedName name="Currency_code_list">Table1_Country_codes_and_currencies[Currency code (ISO-4217)]</definedName>
    <definedName name="GFS_list" localSheetId="3">[1]!Table6_GFS_codes_classification[Combined]</definedName>
    <definedName name="GFS_list" localSheetId="4">[1]!Table6_GFS_codes_classification[Combined]</definedName>
    <definedName name="GFS_list" localSheetId="5">[1]!Table6_GFS_codes_classification[Combined]</definedName>
    <definedName name="GFS_list">Table6_GFS_codes_classification[Combined]</definedName>
    <definedName name="Government_entities_list" localSheetId="3">Government_agencies[Full name of agency]</definedName>
    <definedName name="Government_entities_list" localSheetId="4">[1]!Government_agencies[Full name of agency]</definedName>
    <definedName name="Government_entities_list" localSheetId="5">[1]!Government_agencies[Full name of agency]</definedName>
    <definedName name="Government_entities_list">#REF!</definedName>
    <definedName name="Project_phases_list" localSheetId="3">[1]!Table12[Project phases]</definedName>
    <definedName name="Project_phases_list" localSheetId="4">[1]!Table12[Project phases]</definedName>
    <definedName name="Project_phases_list" localSheetId="5">[1]!Table12[Project phases]</definedName>
    <definedName name="Project_phases_list">Table12[Project phases]</definedName>
    <definedName name="Projectname" localSheetId="3">Companies15[Full project name]</definedName>
    <definedName name="Projectname" localSheetId="4">[1]!Companies15[Full project name]</definedName>
    <definedName name="Projectname" localSheetId="5">[1]!Companies15[Full project name]</definedName>
    <definedName name="Projectname">#REF!</definedName>
    <definedName name="Reporting_options_list" localSheetId="3">[1]!Table3_Reporting_options[List]</definedName>
    <definedName name="Reporting_options_list" localSheetId="4">[1]!Table3_Reporting_options[List]</definedName>
    <definedName name="Reporting_options_list" localSheetId="5">[1]!Table3_Reporting_options[List]</definedName>
    <definedName name="Reporting_options_list">Table3_Reporting_options[List]</definedName>
    <definedName name="Revenue_stream_list" localSheetId="3">[1]!Government_revenues_table[Revenue stream name]</definedName>
    <definedName name="Revenue_stream_list" localSheetId="4">Government_revenues_table[Revenue stream name]</definedName>
    <definedName name="Revenue_stream_list" localSheetId="5">[1]!Government_revenues_table[Revenue stream name]</definedName>
    <definedName name="Revenue_stream_list">#REF!</definedName>
    <definedName name="Sector_list" localSheetId="3">[1]!Table7_sectors[Sector(s)]</definedName>
    <definedName name="Sector_list" localSheetId="4">[1]!Table7_sectors[Sector(s)]</definedName>
    <definedName name="Sector_list" localSheetId="5">[1]!Table7_sectors[Sector(s)]</definedName>
    <definedName name="Sector_list">Table7_sectors[Sector(s)]</definedName>
    <definedName name="Simple_options_list" localSheetId="3">[1]!Table2_Simple_options[List]</definedName>
    <definedName name="Simple_options_list" localSheetId="4">[1]!Table2_Simple_options[List]</definedName>
    <definedName name="Simple_options_list" localSheetId="5">[1]!Table2_Simple_options[List]</definedName>
    <definedName name="Simple_options_list">Table2_Simple_options[List]</definedName>
    <definedName name="Total_reconciled" localSheetId="3">[1]!Table10[Revenue value]</definedName>
    <definedName name="Total_reconciled" localSheetId="4">[1]!Table10[Revenue value]</definedName>
    <definedName name="Total_reconciled" localSheetId="5">Table10[Revenue value]</definedName>
    <definedName name="Total_reconciled">#REF!</definedName>
    <definedName name="Total_revenues" localSheetId="3">[1]!Government_revenues_table[Revenue value]</definedName>
    <definedName name="Total_revenues" localSheetId="4">Government_revenues_table[Revenue value]</definedName>
    <definedName name="Total_revenues" localSheetId="5">[1]!Government_revenues_table[Revenue value]</definedName>
    <definedName name="Total_revenu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1615" i="16" l="1"/>
  <c r="B1611" i="16"/>
  <c r="B1610" i="16"/>
  <c r="B1609" i="16"/>
  <c r="B1608" i="16"/>
  <c r="B1607" i="16"/>
  <c r="B1606" i="16"/>
  <c r="B1605" i="16"/>
  <c r="J1604" i="16"/>
  <c r="J1603" i="16"/>
  <c r="J1602" i="16"/>
  <c r="J1601" i="16"/>
  <c r="J1600" i="16"/>
  <c r="J1599" i="16"/>
  <c r="J1598" i="16"/>
  <c r="J1597" i="16"/>
  <c r="J1596" i="16"/>
  <c r="J1595" i="16"/>
  <c r="J1594" i="16"/>
  <c r="J1593" i="16"/>
  <c r="J1592" i="16"/>
  <c r="J1591" i="16"/>
  <c r="J1590" i="16"/>
  <c r="J1589" i="16"/>
  <c r="J1588" i="16"/>
  <c r="J1587" i="16"/>
  <c r="J1586" i="16"/>
  <c r="J1585" i="16"/>
  <c r="J1584" i="16"/>
  <c r="J1583" i="16"/>
  <c r="J1582" i="16"/>
  <c r="J1581" i="16"/>
  <c r="J1580" i="16"/>
  <c r="J1579" i="16"/>
  <c r="J1578" i="16"/>
  <c r="J1577" i="16"/>
  <c r="C1577" i="16"/>
  <c r="B1577" i="16" s="1"/>
  <c r="J1576" i="16"/>
  <c r="C1576" i="16"/>
  <c r="B1576" i="16" s="1"/>
  <c r="J1575" i="16"/>
  <c r="H1575" i="16"/>
  <c r="C1575" i="16"/>
  <c r="B1575" i="16" s="1"/>
  <c r="J1574" i="16"/>
  <c r="J1573" i="16"/>
  <c r="J1572" i="16"/>
  <c r="J1571" i="16"/>
  <c r="J1570" i="16"/>
  <c r="J1569" i="16"/>
  <c r="J1568" i="16"/>
  <c r="J1567" i="16"/>
  <c r="J1566" i="16"/>
  <c r="J1565" i="16"/>
  <c r="J1564" i="16"/>
  <c r="J1563" i="16"/>
  <c r="J1562" i="16"/>
  <c r="J1561" i="16"/>
  <c r="J1560" i="16"/>
  <c r="J1559" i="16"/>
  <c r="J1558" i="16"/>
  <c r="J1557" i="16"/>
  <c r="J1556" i="16"/>
  <c r="J1555" i="16"/>
  <c r="J1554" i="16"/>
  <c r="J1553" i="16"/>
  <c r="J1552" i="16"/>
  <c r="J1551" i="16"/>
  <c r="J1550" i="16"/>
  <c r="J1549" i="16"/>
  <c r="J1548" i="16"/>
  <c r="A1548" i="16"/>
  <c r="A1549" i="16" s="1"/>
  <c r="A1550" i="16" s="1"/>
  <c r="J1547" i="16"/>
  <c r="A1547" i="16"/>
  <c r="J1546" i="16"/>
  <c r="J1545" i="16"/>
  <c r="H1545" i="16"/>
  <c r="C1545" i="16"/>
  <c r="B1545" i="16" s="1"/>
  <c r="J1544" i="16"/>
  <c r="J1543" i="16"/>
  <c r="J1542" i="16"/>
  <c r="J1541" i="16"/>
  <c r="J1540" i="16"/>
  <c r="J1539" i="16"/>
  <c r="J1538" i="16"/>
  <c r="J1537" i="16"/>
  <c r="J1536" i="16"/>
  <c r="J1535" i="16"/>
  <c r="J1534" i="16"/>
  <c r="J1533" i="16"/>
  <c r="L1532" i="16"/>
  <c r="J1532" i="16"/>
  <c r="L1531" i="16"/>
  <c r="J1531" i="16"/>
  <c r="L1530" i="16"/>
  <c r="J1530" i="16"/>
  <c r="L1529" i="16"/>
  <c r="J1529" i="16"/>
  <c r="L1528" i="16"/>
  <c r="J1528" i="16"/>
  <c r="L1527" i="16"/>
  <c r="J1527" i="16"/>
  <c r="L1526" i="16"/>
  <c r="J1526" i="16"/>
  <c r="L1525" i="16"/>
  <c r="J1525" i="16"/>
  <c r="L1524" i="16"/>
  <c r="J1524" i="16"/>
  <c r="L1523" i="16"/>
  <c r="J1523" i="16"/>
  <c r="L1522" i="16"/>
  <c r="J1522" i="16"/>
  <c r="L1521" i="16"/>
  <c r="J1521" i="16"/>
  <c r="L1520" i="16"/>
  <c r="J1520" i="16"/>
  <c r="L1519" i="16"/>
  <c r="J1519" i="16"/>
  <c r="L1518" i="16"/>
  <c r="J1518" i="16"/>
  <c r="L1517" i="16"/>
  <c r="J1517" i="16"/>
  <c r="L1516" i="16"/>
  <c r="J1516" i="16"/>
  <c r="L1515" i="16"/>
  <c r="J1515" i="16"/>
  <c r="C1515" i="16"/>
  <c r="J1514" i="16"/>
  <c r="J1513" i="16"/>
  <c r="J1512" i="16"/>
  <c r="J1511" i="16"/>
  <c r="J1510" i="16"/>
  <c r="J1509" i="16"/>
  <c r="J1508" i="16"/>
  <c r="J1507" i="16"/>
  <c r="J1506" i="16"/>
  <c r="J1505" i="16"/>
  <c r="J1504" i="16"/>
  <c r="J1503" i="16"/>
  <c r="J1502" i="16"/>
  <c r="J1501" i="16"/>
  <c r="J1500" i="16"/>
  <c r="J1499" i="16"/>
  <c r="J1498" i="16"/>
  <c r="J1497" i="16"/>
  <c r="J1496" i="16"/>
  <c r="J1495" i="16"/>
  <c r="J1494" i="16"/>
  <c r="J1493" i="16"/>
  <c r="J1492" i="16"/>
  <c r="J1491" i="16"/>
  <c r="J1490" i="16"/>
  <c r="J1489" i="16"/>
  <c r="J1488" i="16"/>
  <c r="J1487" i="16"/>
  <c r="J1486" i="16"/>
  <c r="J1485" i="16"/>
  <c r="H1485" i="16"/>
  <c r="C1485" i="16"/>
  <c r="B1485" i="16" s="1"/>
  <c r="J1484" i="16"/>
  <c r="J1483" i="16"/>
  <c r="J1482" i="16"/>
  <c r="J1481" i="16"/>
  <c r="J1480" i="16"/>
  <c r="J1479" i="16"/>
  <c r="J1478" i="16"/>
  <c r="J1477" i="16"/>
  <c r="J1476" i="16"/>
  <c r="J1475" i="16"/>
  <c r="J1474" i="16"/>
  <c r="J1473" i="16"/>
  <c r="J1472" i="16"/>
  <c r="J1471" i="16"/>
  <c r="J1470" i="16"/>
  <c r="J1469" i="16"/>
  <c r="J1468" i="16"/>
  <c r="J1467" i="16"/>
  <c r="J1466" i="16"/>
  <c r="J1465" i="16"/>
  <c r="J1464" i="16"/>
  <c r="J1463" i="16"/>
  <c r="J1462" i="16"/>
  <c r="J1461" i="16"/>
  <c r="J1460" i="16"/>
  <c r="J1459" i="16"/>
  <c r="J1458" i="16"/>
  <c r="J1457" i="16"/>
  <c r="J1456" i="16"/>
  <c r="J1455" i="16"/>
  <c r="C1455" i="16"/>
  <c r="B1455" i="16" s="1"/>
  <c r="J1454" i="16"/>
  <c r="J1453" i="16"/>
  <c r="J1452" i="16"/>
  <c r="J1451" i="16"/>
  <c r="J1450" i="16"/>
  <c r="J1449" i="16"/>
  <c r="J1448" i="16"/>
  <c r="J1447" i="16"/>
  <c r="J1446" i="16"/>
  <c r="J1445" i="16"/>
  <c r="J1444" i="16"/>
  <c r="J1443" i="16"/>
  <c r="J1442" i="16"/>
  <c r="J1441" i="16"/>
  <c r="J1440" i="16"/>
  <c r="J1439" i="16"/>
  <c r="J1438" i="16"/>
  <c r="J1437" i="16"/>
  <c r="J1436" i="16"/>
  <c r="J1435" i="16"/>
  <c r="J1434" i="16"/>
  <c r="J1433" i="16"/>
  <c r="J1432" i="16"/>
  <c r="J1431" i="16"/>
  <c r="J1430" i="16"/>
  <c r="J1429" i="16"/>
  <c r="J1428" i="16"/>
  <c r="J1427" i="16"/>
  <c r="J1426" i="16"/>
  <c r="J1425" i="16"/>
  <c r="H1425" i="16"/>
  <c r="C1425" i="16"/>
  <c r="B1425" i="16" s="1"/>
  <c r="J1424" i="16"/>
  <c r="J1423" i="16"/>
  <c r="J1422" i="16"/>
  <c r="J1421" i="16"/>
  <c r="J1420" i="16"/>
  <c r="J1419" i="16"/>
  <c r="J1418" i="16"/>
  <c r="J1417" i="16"/>
  <c r="J1416" i="16"/>
  <c r="J1415" i="16"/>
  <c r="J1414" i="16"/>
  <c r="J1413" i="16"/>
  <c r="J1412" i="16"/>
  <c r="J1411" i="16"/>
  <c r="J1410" i="16"/>
  <c r="J1409" i="16"/>
  <c r="J1408" i="16"/>
  <c r="J1407" i="16"/>
  <c r="J1406" i="16"/>
  <c r="J1405" i="16"/>
  <c r="J1404" i="16"/>
  <c r="J1403" i="16"/>
  <c r="J1402" i="16"/>
  <c r="J1401" i="16"/>
  <c r="J1400" i="16"/>
  <c r="J1399" i="16"/>
  <c r="J1398" i="16"/>
  <c r="J1397" i="16"/>
  <c r="J1396" i="16"/>
  <c r="J1395" i="16"/>
  <c r="H1395" i="16"/>
  <c r="C1395" i="16"/>
  <c r="B1395" i="16" s="1"/>
  <c r="J1394" i="16"/>
  <c r="J1393" i="16"/>
  <c r="J1392" i="16"/>
  <c r="J1391" i="16"/>
  <c r="J1390" i="16"/>
  <c r="J1389" i="16"/>
  <c r="J1388" i="16"/>
  <c r="J1387" i="16"/>
  <c r="J1386" i="16"/>
  <c r="J1385" i="16"/>
  <c r="J1384" i="16"/>
  <c r="J1383" i="16"/>
  <c r="J1382" i="16"/>
  <c r="J1381" i="16"/>
  <c r="J1380" i="16"/>
  <c r="J1379" i="16"/>
  <c r="J1378" i="16"/>
  <c r="J1377" i="16"/>
  <c r="J1376" i="16"/>
  <c r="J1375" i="16"/>
  <c r="J1374" i="16"/>
  <c r="J1373" i="16"/>
  <c r="J1372" i="16"/>
  <c r="J1371" i="16"/>
  <c r="J1370" i="16"/>
  <c r="J1369" i="16"/>
  <c r="J1368" i="16"/>
  <c r="J1367" i="16"/>
  <c r="J1366" i="16"/>
  <c r="J1365" i="16"/>
  <c r="C1365" i="16"/>
  <c r="B1365" i="16" s="1"/>
  <c r="J1364" i="16"/>
  <c r="J1363" i="16"/>
  <c r="J1362" i="16"/>
  <c r="J1361" i="16"/>
  <c r="J1360" i="16"/>
  <c r="J1359" i="16"/>
  <c r="J1358" i="16"/>
  <c r="J1357" i="16"/>
  <c r="J1356" i="16"/>
  <c r="J1355" i="16"/>
  <c r="J1354" i="16"/>
  <c r="J1353" i="16"/>
  <c r="J1352" i="16"/>
  <c r="J1351" i="16"/>
  <c r="J1350" i="16"/>
  <c r="J1349" i="16"/>
  <c r="J1348" i="16"/>
  <c r="J1347" i="16"/>
  <c r="J1346" i="16"/>
  <c r="J1345" i="16"/>
  <c r="J1344" i="16"/>
  <c r="J1343" i="16"/>
  <c r="J1342" i="16"/>
  <c r="J1341" i="16"/>
  <c r="J1340" i="16"/>
  <c r="J1339" i="16"/>
  <c r="J1338" i="16"/>
  <c r="J1337" i="16"/>
  <c r="J1336" i="16"/>
  <c r="J1335" i="16"/>
  <c r="C1335" i="16"/>
  <c r="H1335" i="16" s="1"/>
  <c r="J1334" i="16"/>
  <c r="J1333" i="16"/>
  <c r="J1332" i="16"/>
  <c r="J1331" i="16"/>
  <c r="J1330" i="16"/>
  <c r="J1329" i="16"/>
  <c r="J1328" i="16"/>
  <c r="J1327" i="16"/>
  <c r="J1326" i="16"/>
  <c r="J1325" i="16"/>
  <c r="J1324" i="16"/>
  <c r="J1323" i="16"/>
  <c r="J1322" i="16"/>
  <c r="J1321" i="16"/>
  <c r="J1320" i="16"/>
  <c r="J1319" i="16"/>
  <c r="J1318" i="16"/>
  <c r="J1317" i="16"/>
  <c r="J1316" i="16"/>
  <c r="J1315" i="16"/>
  <c r="J1314" i="16"/>
  <c r="J1313" i="16"/>
  <c r="J1312" i="16"/>
  <c r="J1311" i="16"/>
  <c r="J1310" i="16"/>
  <c r="J1309" i="16"/>
  <c r="J1308" i="16"/>
  <c r="J1307" i="16"/>
  <c r="J1306" i="16"/>
  <c r="J1305" i="16"/>
  <c r="C1305" i="16"/>
  <c r="J1304" i="16"/>
  <c r="J1303" i="16"/>
  <c r="J1302" i="16"/>
  <c r="J1301" i="16"/>
  <c r="J1300" i="16"/>
  <c r="J1299" i="16"/>
  <c r="J1298" i="16"/>
  <c r="J1297" i="16"/>
  <c r="J1296" i="16"/>
  <c r="J1295" i="16"/>
  <c r="J1294" i="16"/>
  <c r="J1293" i="16"/>
  <c r="J1292" i="16"/>
  <c r="J1291" i="16"/>
  <c r="J1290" i="16"/>
  <c r="J1289" i="16"/>
  <c r="J1288" i="16"/>
  <c r="J1287" i="16"/>
  <c r="J1286" i="16"/>
  <c r="J1285" i="16"/>
  <c r="J1284" i="16"/>
  <c r="J1283" i="16"/>
  <c r="J1282" i="16"/>
  <c r="J1281" i="16"/>
  <c r="J1280" i="16"/>
  <c r="J1279" i="16"/>
  <c r="J1278" i="16"/>
  <c r="J1277" i="16"/>
  <c r="J1276" i="16"/>
  <c r="J1275" i="16"/>
  <c r="H1275" i="16"/>
  <c r="C1275" i="16"/>
  <c r="C1276" i="16" s="1"/>
  <c r="J1274" i="16"/>
  <c r="J1273" i="16"/>
  <c r="J1272" i="16"/>
  <c r="J1271" i="16"/>
  <c r="J1270" i="16"/>
  <c r="J1269" i="16"/>
  <c r="J1268" i="16"/>
  <c r="J1267" i="16"/>
  <c r="J1266" i="16"/>
  <c r="J1265" i="16"/>
  <c r="J1264" i="16"/>
  <c r="J1263" i="16"/>
  <c r="J1262" i="16"/>
  <c r="J1261" i="16"/>
  <c r="J1260" i="16"/>
  <c r="J1259" i="16"/>
  <c r="J1258" i="16"/>
  <c r="J1257" i="16"/>
  <c r="J1256" i="16"/>
  <c r="J1255" i="16"/>
  <c r="J1254" i="16"/>
  <c r="J1253" i="16"/>
  <c r="J1252" i="16"/>
  <c r="J1251" i="16"/>
  <c r="J1250" i="16"/>
  <c r="J1249" i="16"/>
  <c r="J1248" i="16"/>
  <c r="J1247" i="16"/>
  <c r="J1246" i="16"/>
  <c r="J1245" i="16"/>
  <c r="H1245" i="16"/>
  <c r="C1245" i="16"/>
  <c r="C1246" i="16" s="1"/>
  <c r="J1244" i="16"/>
  <c r="J1243" i="16"/>
  <c r="J1242" i="16"/>
  <c r="J1241" i="16"/>
  <c r="J1240" i="16"/>
  <c r="J1239" i="16"/>
  <c r="J1238" i="16"/>
  <c r="J1237" i="16"/>
  <c r="J1236" i="16"/>
  <c r="J1235" i="16"/>
  <c r="J1234" i="16"/>
  <c r="J1233" i="16"/>
  <c r="J1232" i="16"/>
  <c r="J1231" i="16"/>
  <c r="J1230" i="16"/>
  <c r="J1229" i="16"/>
  <c r="J1228" i="16"/>
  <c r="J1227" i="16"/>
  <c r="J1226" i="16"/>
  <c r="J1225" i="16"/>
  <c r="J1224" i="16"/>
  <c r="J1223" i="16"/>
  <c r="J1222" i="16"/>
  <c r="J1221" i="16"/>
  <c r="J1220" i="16"/>
  <c r="J1219" i="16"/>
  <c r="J1218" i="16"/>
  <c r="J1217" i="16"/>
  <c r="J1216" i="16"/>
  <c r="H1216" i="16"/>
  <c r="J1215" i="16"/>
  <c r="H1215" i="16"/>
  <c r="C1215" i="16"/>
  <c r="C1216" i="16" s="1"/>
  <c r="J1214" i="16"/>
  <c r="J1213" i="16"/>
  <c r="J1212" i="16"/>
  <c r="J1211" i="16"/>
  <c r="J1210" i="16"/>
  <c r="J1209" i="16"/>
  <c r="J1208" i="16"/>
  <c r="J1207" i="16"/>
  <c r="J1206" i="16"/>
  <c r="J1205" i="16"/>
  <c r="J1204" i="16"/>
  <c r="J1203" i="16"/>
  <c r="J1202" i="16"/>
  <c r="L1201" i="16"/>
  <c r="J1201" i="16"/>
  <c r="H1201" i="16"/>
  <c r="J1200" i="16"/>
  <c r="H1200" i="16"/>
  <c r="B1200" i="16"/>
  <c r="J1199" i="16"/>
  <c r="H1199" i="16"/>
  <c r="B1199" i="16"/>
  <c r="J1198" i="16"/>
  <c r="B1198" i="16"/>
  <c r="J1197" i="16"/>
  <c r="H1197" i="16"/>
  <c r="J1196" i="16"/>
  <c r="H1196" i="16"/>
  <c r="B1196" i="16"/>
  <c r="J1195" i="16"/>
  <c r="H1195" i="16"/>
  <c r="B1195" i="16"/>
  <c r="J1194" i="16"/>
  <c r="B1194" i="16"/>
  <c r="J1193" i="16"/>
  <c r="H1193" i="16"/>
  <c r="J1192" i="16"/>
  <c r="H1192" i="16"/>
  <c r="B1192" i="16"/>
  <c r="J1191" i="16"/>
  <c r="H1191" i="16"/>
  <c r="B1191" i="16"/>
  <c r="J1190" i="16"/>
  <c r="B1190" i="16"/>
  <c r="J1189" i="16"/>
  <c r="H1189" i="16"/>
  <c r="J1188" i="16"/>
  <c r="H1188" i="16"/>
  <c r="B1188" i="16"/>
  <c r="J1187" i="16"/>
  <c r="H1187" i="16"/>
  <c r="B1187" i="16"/>
  <c r="J1186" i="16"/>
  <c r="B1186" i="16"/>
  <c r="J1185" i="16"/>
  <c r="H1185" i="16"/>
  <c r="C1185" i="16"/>
  <c r="C1186" i="16" s="1"/>
  <c r="C1187" i="16" s="1"/>
  <c r="C1188" i="16" s="1"/>
  <c r="C1189" i="16" s="1"/>
  <c r="C1190" i="16" s="1"/>
  <c r="C1191" i="16" s="1"/>
  <c r="C1192" i="16" s="1"/>
  <c r="C1193" i="16" s="1"/>
  <c r="C1194" i="16" s="1"/>
  <c r="C1195" i="16" s="1"/>
  <c r="C1196" i="16" s="1"/>
  <c r="C1197" i="16" s="1"/>
  <c r="C1198" i="16" s="1"/>
  <c r="C1199" i="16" s="1"/>
  <c r="C1200" i="16" s="1"/>
  <c r="C1201" i="16" s="1"/>
  <c r="C1202" i="16" s="1"/>
  <c r="B1185" i="16"/>
  <c r="J1184" i="16"/>
  <c r="J1183" i="16"/>
  <c r="J1182" i="16"/>
  <c r="J1181" i="16"/>
  <c r="J1180" i="16"/>
  <c r="J1179" i="16"/>
  <c r="J1178" i="16"/>
  <c r="J1177" i="16"/>
  <c r="J1176" i="16"/>
  <c r="J1175" i="16"/>
  <c r="J1174" i="16"/>
  <c r="J1173" i="16"/>
  <c r="J1172" i="16"/>
  <c r="J1171" i="16"/>
  <c r="J1170" i="16"/>
  <c r="J1169" i="16"/>
  <c r="J1168" i="16"/>
  <c r="J1167" i="16"/>
  <c r="J1166" i="16"/>
  <c r="J1165" i="16"/>
  <c r="J1164" i="16"/>
  <c r="J1163" i="16"/>
  <c r="J1162" i="16"/>
  <c r="J1161" i="16"/>
  <c r="J1160" i="16"/>
  <c r="J1159" i="16"/>
  <c r="J1158" i="16"/>
  <c r="J1157" i="16"/>
  <c r="J1156" i="16"/>
  <c r="H1156" i="16"/>
  <c r="J1155" i="16"/>
  <c r="H1155" i="16"/>
  <c r="C1155" i="16"/>
  <c r="C1156" i="16" s="1"/>
  <c r="B1155" i="16"/>
  <c r="J1154" i="16"/>
  <c r="J1153" i="16"/>
  <c r="J1152" i="16"/>
  <c r="J1151" i="16"/>
  <c r="J1150" i="16"/>
  <c r="J1149" i="16"/>
  <c r="J1148" i="16"/>
  <c r="J1147" i="16"/>
  <c r="J1146" i="16"/>
  <c r="J1145" i="16"/>
  <c r="J1144" i="16"/>
  <c r="J1143" i="16"/>
  <c r="J1142" i="16"/>
  <c r="J1141" i="16"/>
  <c r="J1140" i="16"/>
  <c r="J1139" i="16"/>
  <c r="J1138" i="16"/>
  <c r="J1137" i="16"/>
  <c r="J1136" i="16"/>
  <c r="J1135" i="16"/>
  <c r="J1134" i="16"/>
  <c r="J1133" i="16"/>
  <c r="J1132" i="16"/>
  <c r="J1131" i="16"/>
  <c r="J1130" i="16"/>
  <c r="J1129" i="16"/>
  <c r="J1128" i="16"/>
  <c r="J1127" i="16"/>
  <c r="J1126" i="16"/>
  <c r="J1125" i="16"/>
  <c r="C1125" i="16"/>
  <c r="J1124" i="16"/>
  <c r="J1123" i="16"/>
  <c r="J1122" i="16"/>
  <c r="J1121" i="16"/>
  <c r="J1120" i="16"/>
  <c r="J1119" i="16"/>
  <c r="J1118" i="16"/>
  <c r="J1117" i="16"/>
  <c r="J1116" i="16"/>
  <c r="J1115" i="16"/>
  <c r="J1114" i="16"/>
  <c r="J1113" i="16"/>
  <c r="J1112" i="16"/>
  <c r="J1111" i="16"/>
  <c r="J1110" i="16"/>
  <c r="J1109" i="16"/>
  <c r="J1108" i="16"/>
  <c r="J1107" i="16"/>
  <c r="J1106" i="16"/>
  <c r="J1105" i="16"/>
  <c r="J1104" i="16"/>
  <c r="J1103" i="16"/>
  <c r="J1102" i="16"/>
  <c r="J1101" i="16"/>
  <c r="J1100" i="16"/>
  <c r="J1099" i="16"/>
  <c r="J1098" i="16"/>
  <c r="J1097" i="16"/>
  <c r="C1097" i="16"/>
  <c r="J1096" i="16"/>
  <c r="C1096" i="16"/>
  <c r="H1096" i="16" s="1"/>
  <c r="B1096" i="16"/>
  <c r="J1095" i="16"/>
  <c r="C1095" i="16"/>
  <c r="H1095" i="16" s="1"/>
  <c r="B1095" i="16"/>
  <c r="J1094" i="16"/>
  <c r="J1093" i="16"/>
  <c r="J1092" i="16"/>
  <c r="J1091" i="16"/>
  <c r="J1090" i="16"/>
  <c r="J1089" i="16"/>
  <c r="J1088" i="16"/>
  <c r="J1087" i="16"/>
  <c r="J1086" i="16"/>
  <c r="J1085" i="16"/>
  <c r="J1084" i="16"/>
  <c r="J1083" i="16"/>
  <c r="J1082" i="16"/>
  <c r="J1081" i="16"/>
  <c r="J1080" i="16"/>
  <c r="J1079" i="16"/>
  <c r="J1078" i="16"/>
  <c r="J1077" i="16"/>
  <c r="J1076" i="16"/>
  <c r="J1075" i="16"/>
  <c r="J1074" i="16"/>
  <c r="J1073" i="16"/>
  <c r="J1072" i="16"/>
  <c r="J1071" i="16"/>
  <c r="J1070" i="16"/>
  <c r="J1069" i="16"/>
  <c r="J1068" i="16"/>
  <c r="J1067" i="16"/>
  <c r="J1066" i="16"/>
  <c r="J1065" i="16"/>
  <c r="C1065" i="16"/>
  <c r="J1064" i="16"/>
  <c r="J1063" i="16"/>
  <c r="J1062" i="16"/>
  <c r="J1061" i="16"/>
  <c r="J1060" i="16"/>
  <c r="J1059" i="16"/>
  <c r="J1058" i="16"/>
  <c r="J1057" i="16"/>
  <c r="J1056" i="16"/>
  <c r="J1055" i="16"/>
  <c r="J1054" i="16"/>
  <c r="J1053" i="16"/>
  <c r="J1052" i="16"/>
  <c r="J1051" i="16"/>
  <c r="J1050" i="16"/>
  <c r="J1049" i="16"/>
  <c r="J1048" i="16"/>
  <c r="J1047" i="16"/>
  <c r="J1046" i="16"/>
  <c r="J1045" i="16"/>
  <c r="J1044" i="16"/>
  <c r="J1043" i="16"/>
  <c r="J1042" i="16"/>
  <c r="J1041" i="16"/>
  <c r="J1040" i="16"/>
  <c r="J1039" i="16"/>
  <c r="J1038" i="16"/>
  <c r="J1037" i="16"/>
  <c r="C1037" i="16"/>
  <c r="J1036" i="16"/>
  <c r="C1036" i="16"/>
  <c r="H1036" i="16" s="1"/>
  <c r="B1036" i="16"/>
  <c r="J1035" i="16"/>
  <c r="C1035" i="16"/>
  <c r="H1035" i="16" s="1"/>
  <c r="B1035" i="16"/>
  <c r="J1034" i="16"/>
  <c r="J1033" i="16"/>
  <c r="J1032" i="16"/>
  <c r="J1031" i="16"/>
  <c r="J1030" i="16"/>
  <c r="J1029" i="16"/>
  <c r="J1028" i="16"/>
  <c r="J1027" i="16"/>
  <c r="J1026" i="16"/>
  <c r="J1025" i="16"/>
  <c r="J1024" i="16"/>
  <c r="J1023" i="16"/>
  <c r="J1022" i="16"/>
  <c r="J1021" i="16"/>
  <c r="J1020" i="16"/>
  <c r="J1019" i="16"/>
  <c r="J1018" i="16"/>
  <c r="J1017" i="16"/>
  <c r="J1016" i="16"/>
  <c r="J1015" i="16"/>
  <c r="J1014" i="16"/>
  <c r="J1013" i="16"/>
  <c r="J1012" i="16"/>
  <c r="J1011" i="16"/>
  <c r="J1010" i="16"/>
  <c r="J1009" i="16"/>
  <c r="J1008" i="16"/>
  <c r="J1007" i="16"/>
  <c r="J1006" i="16"/>
  <c r="J1005" i="16"/>
  <c r="H1005" i="16"/>
  <c r="C1005" i="16"/>
  <c r="C1006" i="16" s="1"/>
  <c r="B1005" i="16"/>
  <c r="J1004" i="16"/>
  <c r="J1003" i="16"/>
  <c r="J1002" i="16"/>
  <c r="J1001" i="16"/>
  <c r="J1000" i="16"/>
  <c r="J999" i="16"/>
  <c r="J998" i="16"/>
  <c r="J997" i="16"/>
  <c r="J996" i="16"/>
  <c r="J995" i="16"/>
  <c r="J994" i="16"/>
  <c r="J993" i="16"/>
  <c r="J992" i="16"/>
  <c r="J991" i="16"/>
  <c r="J990" i="16"/>
  <c r="J989" i="16"/>
  <c r="J988" i="16"/>
  <c r="J987" i="16"/>
  <c r="J986" i="16"/>
  <c r="J985" i="16"/>
  <c r="J984" i="16"/>
  <c r="J983" i="16"/>
  <c r="J982" i="16"/>
  <c r="J981" i="16"/>
  <c r="J980" i="16"/>
  <c r="J979" i="16"/>
  <c r="J978" i="16"/>
  <c r="J977" i="16"/>
  <c r="J976" i="16"/>
  <c r="J975" i="16"/>
  <c r="C975" i="16"/>
  <c r="H975" i="16" s="1"/>
  <c r="B975" i="16"/>
  <c r="J974" i="16"/>
  <c r="J973" i="16"/>
  <c r="J972" i="16"/>
  <c r="J971" i="16"/>
  <c r="J970" i="16"/>
  <c r="J969" i="16"/>
  <c r="J968" i="16"/>
  <c r="J967" i="16"/>
  <c r="J966" i="16"/>
  <c r="J965" i="16"/>
  <c r="J964" i="16"/>
  <c r="J963" i="16"/>
  <c r="J962" i="16"/>
  <c r="J961" i="16"/>
  <c r="J960" i="16"/>
  <c r="J959" i="16"/>
  <c r="J958" i="16"/>
  <c r="J957" i="16"/>
  <c r="J956" i="16"/>
  <c r="J955" i="16"/>
  <c r="J954" i="16"/>
  <c r="J953" i="16"/>
  <c r="J952" i="16"/>
  <c r="J951" i="16"/>
  <c r="J950" i="16"/>
  <c r="J949" i="16"/>
  <c r="J948" i="16"/>
  <c r="J947" i="16"/>
  <c r="J946" i="16"/>
  <c r="B946" i="16"/>
  <c r="J945" i="16"/>
  <c r="H945" i="16"/>
  <c r="C945" i="16"/>
  <c r="C946" i="16" s="1"/>
  <c r="B945" i="16"/>
  <c r="J944" i="16"/>
  <c r="J943" i="16"/>
  <c r="J942" i="16"/>
  <c r="J941" i="16"/>
  <c r="J940" i="16"/>
  <c r="J939" i="16"/>
  <c r="J938" i="16"/>
  <c r="J937" i="16"/>
  <c r="J936" i="16"/>
  <c r="J935" i="16"/>
  <c r="J934" i="16"/>
  <c r="J933" i="16"/>
  <c r="J932" i="16"/>
  <c r="J931" i="16"/>
  <c r="J930" i="16"/>
  <c r="J929" i="16"/>
  <c r="J928" i="16"/>
  <c r="J927" i="16"/>
  <c r="J926" i="16"/>
  <c r="J925" i="16"/>
  <c r="J924" i="16"/>
  <c r="J923" i="16"/>
  <c r="J922" i="16"/>
  <c r="J921" i="16"/>
  <c r="J920" i="16"/>
  <c r="J919" i="16"/>
  <c r="J918" i="16"/>
  <c r="J917" i="16"/>
  <c r="J916" i="16"/>
  <c r="B916" i="16"/>
  <c r="J915" i="16"/>
  <c r="H915" i="16"/>
  <c r="C915" i="16"/>
  <c r="C916" i="16" s="1"/>
  <c r="B915" i="16"/>
  <c r="J914" i="16"/>
  <c r="J913" i="16"/>
  <c r="J912" i="16"/>
  <c r="B912" i="16"/>
  <c r="J911" i="16"/>
  <c r="H911" i="16"/>
  <c r="B911" i="16"/>
  <c r="J910" i="16"/>
  <c r="B910" i="16"/>
  <c r="J909" i="16"/>
  <c r="H909" i="16"/>
  <c r="J908" i="16"/>
  <c r="H908" i="16"/>
  <c r="B908" i="16"/>
  <c r="J907" i="16"/>
  <c r="H907" i="16"/>
  <c r="B907" i="16"/>
  <c r="J906" i="16"/>
  <c r="B906" i="16"/>
  <c r="J905" i="16"/>
  <c r="H905" i="16"/>
  <c r="J904" i="16"/>
  <c r="H904" i="16"/>
  <c r="B904" i="16"/>
  <c r="J903" i="16"/>
  <c r="H903" i="16"/>
  <c r="B903" i="16"/>
  <c r="J902" i="16"/>
  <c r="B902" i="16"/>
  <c r="J901" i="16"/>
  <c r="H901" i="16"/>
  <c r="J900" i="16"/>
  <c r="H900" i="16"/>
  <c r="B900" i="16"/>
  <c r="J899" i="16"/>
  <c r="H899" i="16"/>
  <c r="B899" i="16"/>
  <c r="J898" i="16"/>
  <c r="B898" i="16"/>
  <c r="J897" i="16"/>
  <c r="H897" i="16"/>
  <c r="J896" i="16"/>
  <c r="H896" i="16"/>
  <c r="B896" i="16"/>
  <c r="J895" i="16"/>
  <c r="H895" i="16"/>
  <c r="B895" i="16"/>
  <c r="J894" i="16"/>
  <c r="B894" i="16"/>
  <c r="J893" i="16"/>
  <c r="H893" i="16"/>
  <c r="J892" i="16"/>
  <c r="H892" i="16"/>
  <c r="B892" i="16"/>
  <c r="J891" i="16"/>
  <c r="H891" i="16"/>
  <c r="B891" i="16"/>
  <c r="J890" i="16"/>
  <c r="B890" i="16"/>
  <c r="J889" i="16"/>
  <c r="H889" i="16"/>
  <c r="J888" i="16"/>
  <c r="H888" i="16"/>
  <c r="B888" i="16"/>
  <c r="J887" i="16"/>
  <c r="H887" i="16"/>
  <c r="B887" i="16"/>
  <c r="J886" i="16"/>
  <c r="B886" i="16"/>
  <c r="J885" i="16"/>
  <c r="H885" i="16"/>
  <c r="C885" i="16"/>
  <c r="C886" i="16" s="1"/>
  <c r="C887" i="16" s="1"/>
  <c r="C888" i="16" s="1"/>
  <c r="C889" i="16" s="1"/>
  <c r="C890" i="16" s="1"/>
  <c r="C891" i="16" s="1"/>
  <c r="C892" i="16" s="1"/>
  <c r="C893" i="16" s="1"/>
  <c r="C894" i="16" s="1"/>
  <c r="C895" i="16" s="1"/>
  <c r="C896" i="16" s="1"/>
  <c r="C897" i="16" s="1"/>
  <c r="C898" i="16" s="1"/>
  <c r="C899" i="16" s="1"/>
  <c r="C900" i="16" s="1"/>
  <c r="C901" i="16" s="1"/>
  <c r="C902" i="16" s="1"/>
  <c r="C903" i="16" s="1"/>
  <c r="C904" i="16" s="1"/>
  <c r="C905" i="16" s="1"/>
  <c r="C906" i="16" s="1"/>
  <c r="C907" i="16" s="1"/>
  <c r="C908" i="16" s="1"/>
  <c r="C909" i="16" s="1"/>
  <c r="C910" i="16" s="1"/>
  <c r="C911" i="16" s="1"/>
  <c r="C912" i="16" s="1"/>
  <c r="B885" i="16"/>
  <c r="J884" i="16"/>
  <c r="J883" i="16"/>
  <c r="J882" i="16"/>
  <c r="J881" i="16"/>
  <c r="J880" i="16"/>
  <c r="J879" i="16"/>
  <c r="J878" i="16"/>
  <c r="J877" i="16"/>
  <c r="J876" i="16"/>
  <c r="J875" i="16"/>
  <c r="J874" i="16"/>
  <c r="J873" i="16"/>
  <c r="J872" i="16"/>
  <c r="J871" i="16"/>
  <c r="J870" i="16"/>
  <c r="J869" i="16"/>
  <c r="J868" i="16"/>
  <c r="J867" i="16"/>
  <c r="J866" i="16"/>
  <c r="J865" i="16"/>
  <c r="J864" i="16"/>
  <c r="J863" i="16"/>
  <c r="J862" i="16"/>
  <c r="J861" i="16"/>
  <c r="J860" i="16"/>
  <c r="J859" i="16"/>
  <c r="J858" i="16"/>
  <c r="J857" i="16"/>
  <c r="J856" i="16"/>
  <c r="J855" i="16"/>
  <c r="C855" i="16"/>
  <c r="J854" i="16"/>
  <c r="J853" i="16"/>
  <c r="J852" i="16"/>
  <c r="J851" i="16"/>
  <c r="J850" i="16"/>
  <c r="J849" i="16"/>
  <c r="J848" i="16"/>
  <c r="J847" i="16"/>
  <c r="J846" i="16"/>
  <c r="J845" i="16"/>
  <c r="J844" i="16"/>
  <c r="J843" i="16"/>
  <c r="J842" i="16"/>
  <c r="J841" i="16"/>
  <c r="J840" i="16"/>
  <c r="J839" i="16"/>
  <c r="J838" i="16"/>
  <c r="J837" i="16"/>
  <c r="J836" i="16"/>
  <c r="J835" i="16"/>
  <c r="J834" i="16"/>
  <c r="J833" i="16"/>
  <c r="J832" i="16"/>
  <c r="J831" i="16"/>
  <c r="J830" i="16"/>
  <c r="J829" i="16"/>
  <c r="J828" i="16"/>
  <c r="J827" i="16"/>
  <c r="J826" i="16"/>
  <c r="J825" i="16"/>
  <c r="C825" i="16"/>
  <c r="J824" i="16"/>
  <c r="J823" i="16"/>
  <c r="J822" i="16"/>
  <c r="J821" i="16"/>
  <c r="J820" i="16"/>
  <c r="J819" i="16"/>
  <c r="J818" i="16"/>
  <c r="J817" i="16"/>
  <c r="J816" i="16"/>
  <c r="J815" i="16"/>
  <c r="J814" i="16"/>
  <c r="J813" i="16"/>
  <c r="J812" i="16"/>
  <c r="J811" i="16"/>
  <c r="J810" i="16"/>
  <c r="J809" i="16"/>
  <c r="J808" i="16"/>
  <c r="J807" i="16"/>
  <c r="J806" i="16"/>
  <c r="J805" i="16"/>
  <c r="J804" i="16"/>
  <c r="J803" i="16"/>
  <c r="J802" i="16"/>
  <c r="J801" i="16"/>
  <c r="J800" i="16"/>
  <c r="J799" i="16"/>
  <c r="J798" i="16"/>
  <c r="J797" i="16"/>
  <c r="J796" i="16"/>
  <c r="J795" i="16"/>
  <c r="C795" i="16"/>
  <c r="J794" i="16"/>
  <c r="J793" i="16"/>
  <c r="J792" i="16"/>
  <c r="J791" i="16"/>
  <c r="J790" i="16"/>
  <c r="J789" i="16"/>
  <c r="J788" i="16"/>
  <c r="J787" i="16"/>
  <c r="J786" i="16"/>
  <c r="J785" i="16"/>
  <c r="J784" i="16"/>
  <c r="J783" i="16"/>
  <c r="J782" i="16"/>
  <c r="J781" i="16"/>
  <c r="J780" i="16"/>
  <c r="J779" i="16"/>
  <c r="J778" i="16"/>
  <c r="J777" i="16"/>
  <c r="J776" i="16"/>
  <c r="J775" i="16"/>
  <c r="J774" i="16"/>
  <c r="J773" i="16"/>
  <c r="J772" i="16"/>
  <c r="J771" i="16"/>
  <c r="J770" i="16"/>
  <c r="J769" i="16"/>
  <c r="J768" i="16"/>
  <c r="J767" i="16"/>
  <c r="C767" i="16"/>
  <c r="J766" i="16"/>
  <c r="C766" i="16"/>
  <c r="H766" i="16" s="1"/>
  <c r="B766" i="16"/>
  <c r="J765" i="16"/>
  <c r="C765" i="16"/>
  <c r="H765" i="16" s="1"/>
  <c r="B765" i="16"/>
  <c r="J764" i="16"/>
  <c r="J763" i="16"/>
  <c r="J762" i="16"/>
  <c r="J761" i="16"/>
  <c r="J760" i="16"/>
  <c r="J759" i="16"/>
  <c r="J758" i="16"/>
  <c r="J757" i="16"/>
  <c r="J756" i="16"/>
  <c r="J755" i="16"/>
  <c r="J754" i="16"/>
  <c r="J753" i="16"/>
  <c r="J752" i="16"/>
  <c r="J751" i="16"/>
  <c r="J750" i="16"/>
  <c r="J749" i="16"/>
  <c r="J748" i="16"/>
  <c r="J747" i="16"/>
  <c r="J746" i="16"/>
  <c r="J745" i="16"/>
  <c r="J744" i="16"/>
  <c r="J743" i="16"/>
  <c r="J742" i="16"/>
  <c r="J741" i="16"/>
  <c r="J740" i="16"/>
  <c r="J739" i="16"/>
  <c r="J738" i="16"/>
  <c r="J737" i="16"/>
  <c r="J736" i="16"/>
  <c r="J735" i="16"/>
  <c r="C735" i="16"/>
  <c r="J734" i="16"/>
  <c r="J733" i="16"/>
  <c r="J732" i="16"/>
  <c r="J731" i="16"/>
  <c r="J730" i="16"/>
  <c r="J729" i="16"/>
  <c r="J728" i="16"/>
  <c r="J727" i="16"/>
  <c r="J726" i="16"/>
  <c r="J725" i="16"/>
  <c r="J724" i="16"/>
  <c r="J723" i="16"/>
  <c r="J722" i="16"/>
  <c r="J721" i="16"/>
  <c r="J720" i="16"/>
  <c r="J719" i="16"/>
  <c r="J718" i="16"/>
  <c r="J717" i="16"/>
  <c r="J716" i="16"/>
  <c r="J715" i="16"/>
  <c r="J714" i="16"/>
  <c r="J713" i="16"/>
  <c r="J712" i="16"/>
  <c r="J711" i="16"/>
  <c r="J710" i="16"/>
  <c r="J709" i="16"/>
  <c r="J708" i="16"/>
  <c r="J707" i="16"/>
  <c r="J706" i="16"/>
  <c r="J705" i="16"/>
  <c r="C705" i="16"/>
  <c r="H705" i="16" s="1"/>
  <c r="B705" i="16"/>
  <c r="J704" i="16"/>
  <c r="J703" i="16"/>
  <c r="J702" i="16"/>
  <c r="J701" i="16"/>
  <c r="J700" i="16"/>
  <c r="J699" i="16"/>
  <c r="J698" i="16"/>
  <c r="J697" i="16"/>
  <c r="J696" i="16"/>
  <c r="J695" i="16"/>
  <c r="J694" i="16"/>
  <c r="J693" i="16"/>
  <c r="J692" i="16"/>
  <c r="J691" i="16"/>
  <c r="J690" i="16"/>
  <c r="J689" i="16"/>
  <c r="J688" i="16"/>
  <c r="J687" i="16"/>
  <c r="J686" i="16"/>
  <c r="J685" i="16"/>
  <c r="J684" i="16"/>
  <c r="J683" i="16"/>
  <c r="J682" i="16"/>
  <c r="J681" i="16"/>
  <c r="J680" i="16"/>
  <c r="J679" i="16"/>
  <c r="J678" i="16"/>
  <c r="J677" i="16"/>
  <c r="J676" i="16"/>
  <c r="J675" i="16"/>
  <c r="C675" i="16"/>
  <c r="H675" i="16" s="1"/>
  <c r="B675" i="16"/>
  <c r="J674" i="16"/>
  <c r="J673" i="16"/>
  <c r="J672" i="16"/>
  <c r="J671" i="16"/>
  <c r="J670" i="16"/>
  <c r="J669" i="16"/>
  <c r="J668" i="16"/>
  <c r="J667" i="16"/>
  <c r="J666" i="16"/>
  <c r="J665" i="16"/>
  <c r="J664" i="16"/>
  <c r="J663" i="16"/>
  <c r="J662" i="16"/>
  <c r="J661" i="16"/>
  <c r="J660" i="16"/>
  <c r="J659" i="16"/>
  <c r="J658" i="16"/>
  <c r="J657" i="16"/>
  <c r="J656" i="16"/>
  <c r="J655" i="16"/>
  <c r="J654" i="16"/>
  <c r="J653" i="16"/>
  <c r="J652" i="16"/>
  <c r="J651" i="16"/>
  <c r="J650" i="16"/>
  <c r="J649" i="16"/>
  <c r="J648" i="16"/>
  <c r="J647" i="16"/>
  <c r="J646" i="16"/>
  <c r="J645" i="16"/>
  <c r="H645" i="16"/>
  <c r="C645" i="16"/>
  <c r="C646" i="16" s="1"/>
  <c r="B646" i="16" s="1"/>
  <c r="B645" i="16"/>
  <c r="J644" i="16"/>
  <c r="J643" i="16"/>
  <c r="J642" i="16"/>
  <c r="J641" i="16"/>
  <c r="J640" i="16"/>
  <c r="J639" i="16"/>
  <c r="J638" i="16"/>
  <c r="J637" i="16"/>
  <c r="J636" i="16"/>
  <c r="J635" i="16"/>
  <c r="J634" i="16"/>
  <c r="J633" i="16"/>
  <c r="J632" i="16"/>
  <c r="J631" i="16"/>
  <c r="J630" i="16"/>
  <c r="J629" i="16"/>
  <c r="J628" i="16"/>
  <c r="J627" i="16"/>
  <c r="J626" i="16"/>
  <c r="J625" i="16"/>
  <c r="J624" i="16"/>
  <c r="J623" i="16"/>
  <c r="J622" i="16"/>
  <c r="J621" i="16"/>
  <c r="J620" i="16"/>
  <c r="J619" i="16"/>
  <c r="J618" i="16"/>
  <c r="J617" i="16"/>
  <c r="J616" i="16"/>
  <c r="B616" i="16"/>
  <c r="J615" i="16"/>
  <c r="H615" i="16"/>
  <c r="C615" i="16"/>
  <c r="C616" i="16" s="1"/>
  <c r="B615" i="16"/>
  <c r="J614" i="16"/>
  <c r="J613" i="16"/>
  <c r="J612" i="16"/>
  <c r="J611" i="16"/>
  <c r="J610" i="16"/>
  <c r="J609" i="16"/>
  <c r="J608" i="16"/>
  <c r="J607" i="16"/>
  <c r="J606" i="16"/>
  <c r="J605" i="16"/>
  <c r="J604" i="16"/>
  <c r="J603" i="16"/>
  <c r="J602" i="16"/>
  <c r="J601" i="16"/>
  <c r="J600" i="16"/>
  <c r="J599" i="16"/>
  <c r="J598" i="16"/>
  <c r="J597" i="16"/>
  <c r="J596" i="16"/>
  <c r="J595" i="16"/>
  <c r="J594" i="16"/>
  <c r="J593" i="16"/>
  <c r="J592" i="16"/>
  <c r="J591" i="16"/>
  <c r="J590" i="16"/>
  <c r="J589" i="16"/>
  <c r="J588" i="16"/>
  <c r="J587" i="16"/>
  <c r="J586" i="16"/>
  <c r="J585" i="16"/>
  <c r="H585" i="16"/>
  <c r="C585" i="16"/>
  <c r="C586" i="16" s="1"/>
  <c r="C587" i="16" s="1"/>
  <c r="C588" i="16" s="1"/>
  <c r="C589" i="16" s="1"/>
  <c r="C590" i="16" s="1"/>
  <c r="C591" i="16" s="1"/>
  <c r="C592" i="16" s="1"/>
  <c r="C593" i="16" s="1"/>
  <c r="C594" i="16" s="1"/>
  <c r="C595" i="16" s="1"/>
  <c r="B585" i="16"/>
  <c r="J584" i="16"/>
  <c r="J583" i="16"/>
  <c r="J582" i="16"/>
  <c r="J581" i="16"/>
  <c r="J580" i="16"/>
  <c r="J579" i="16"/>
  <c r="J578" i="16"/>
  <c r="J577" i="16"/>
  <c r="J576" i="16"/>
  <c r="J575" i="16"/>
  <c r="J574" i="16"/>
  <c r="J573" i="16"/>
  <c r="J572" i="16"/>
  <c r="J571" i="16"/>
  <c r="J570" i="16"/>
  <c r="J569" i="16"/>
  <c r="J568" i="16"/>
  <c r="J567" i="16"/>
  <c r="J566" i="16"/>
  <c r="J565" i="16"/>
  <c r="J564" i="16"/>
  <c r="J563" i="16"/>
  <c r="J562" i="16"/>
  <c r="J561" i="16"/>
  <c r="H561" i="16"/>
  <c r="J560" i="16"/>
  <c r="B560" i="16"/>
  <c r="J559" i="16"/>
  <c r="J558" i="16"/>
  <c r="J557" i="16"/>
  <c r="H557" i="16"/>
  <c r="J556" i="16"/>
  <c r="B556" i="16"/>
  <c r="J555" i="16"/>
  <c r="H555" i="16"/>
  <c r="C555" i="16"/>
  <c r="C556" i="16" s="1"/>
  <c r="C557" i="16" s="1"/>
  <c r="C558" i="16" s="1"/>
  <c r="C559" i="16" s="1"/>
  <c r="C560" i="16" s="1"/>
  <c r="C561" i="16" s="1"/>
  <c r="C562" i="16" s="1"/>
  <c r="C563" i="16" s="1"/>
  <c r="C564" i="16" s="1"/>
  <c r="C565" i="16" s="1"/>
  <c r="C566" i="16" s="1"/>
  <c r="C567" i="16" s="1"/>
  <c r="C568" i="16" s="1"/>
  <c r="C569" i="16" s="1"/>
  <c r="C570" i="16" s="1"/>
  <c r="C571" i="16" s="1"/>
  <c r="C572" i="16" s="1"/>
  <c r="C573" i="16" s="1"/>
  <c r="C574" i="16" s="1"/>
  <c r="C575" i="16" s="1"/>
  <c r="C576" i="16" s="1"/>
  <c r="C577" i="16" s="1"/>
  <c r="C578" i="16" s="1"/>
  <c r="C579" i="16" s="1"/>
  <c r="C580" i="16" s="1"/>
  <c r="C581" i="16" s="1"/>
  <c r="C582" i="16" s="1"/>
  <c r="C583" i="16" s="1"/>
  <c r="C584" i="16" s="1"/>
  <c r="H584" i="16" s="1"/>
  <c r="B555" i="16"/>
  <c r="J554" i="16"/>
  <c r="J553" i="16"/>
  <c r="J552" i="16"/>
  <c r="J551" i="16"/>
  <c r="H551" i="16"/>
  <c r="J550" i="16"/>
  <c r="B550" i="16"/>
  <c r="J549" i="16"/>
  <c r="J548" i="16"/>
  <c r="H548" i="16"/>
  <c r="J547" i="16"/>
  <c r="H547" i="16"/>
  <c r="B547" i="16"/>
  <c r="J546" i="16"/>
  <c r="B546" i="16"/>
  <c r="J545" i="16"/>
  <c r="J544" i="16"/>
  <c r="H544" i="16"/>
  <c r="J543" i="16"/>
  <c r="H543" i="16"/>
  <c r="B543" i="16"/>
  <c r="J542" i="16"/>
  <c r="B542" i="16"/>
  <c r="J541" i="16"/>
  <c r="J540" i="16"/>
  <c r="H540" i="16"/>
  <c r="J539" i="16"/>
  <c r="H539" i="16"/>
  <c r="B539" i="16"/>
  <c r="J538" i="16"/>
  <c r="B538" i="16"/>
  <c r="J537" i="16"/>
  <c r="J536" i="16"/>
  <c r="H536" i="16"/>
  <c r="J535" i="16"/>
  <c r="H535" i="16"/>
  <c r="B535" i="16"/>
  <c r="J534" i="16"/>
  <c r="B534" i="16"/>
  <c r="J533" i="16"/>
  <c r="J532" i="16"/>
  <c r="H532" i="16"/>
  <c r="J531" i="16"/>
  <c r="H531" i="16"/>
  <c r="B531" i="16"/>
  <c r="J530" i="16"/>
  <c r="B530" i="16"/>
  <c r="J529" i="16"/>
  <c r="J528" i="16"/>
  <c r="H528" i="16"/>
  <c r="J527" i="16"/>
  <c r="H527" i="16"/>
  <c r="B527" i="16"/>
  <c r="J526" i="16"/>
  <c r="B526" i="16"/>
  <c r="J525" i="16"/>
  <c r="H525" i="16"/>
  <c r="C525" i="16"/>
  <c r="C526" i="16" s="1"/>
  <c r="C527" i="16" s="1"/>
  <c r="C528" i="16" s="1"/>
  <c r="C529" i="16" s="1"/>
  <c r="C530" i="16" s="1"/>
  <c r="C531" i="16" s="1"/>
  <c r="C532" i="16" s="1"/>
  <c r="C533" i="16" s="1"/>
  <c r="C534" i="16" s="1"/>
  <c r="C535" i="16" s="1"/>
  <c r="C536" i="16" s="1"/>
  <c r="C537" i="16" s="1"/>
  <c r="C538" i="16" s="1"/>
  <c r="C539" i="16" s="1"/>
  <c r="C540" i="16" s="1"/>
  <c r="C541" i="16" s="1"/>
  <c r="C542" i="16" s="1"/>
  <c r="C543" i="16" s="1"/>
  <c r="C544" i="16" s="1"/>
  <c r="C545" i="16" s="1"/>
  <c r="C546" i="16" s="1"/>
  <c r="C547" i="16" s="1"/>
  <c r="C548" i="16" s="1"/>
  <c r="C549" i="16" s="1"/>
  <c r="C550" i="16" s="1"/>
  <c r="C551" i="16" s="1"/>
  <c r="C552" i="16" s="1"/>
  <c r="C553" i="16" s="1"/>
  <c r="C554" i="16" s="1"/>
  <c r="H554" i="16" s="1"/>
  <c r="B525" i="16"/>
  <c r="J524" i="16"/>
  <c r="J523" i="16"/>
  <c r="J522" i="16"/>
  <c r="J521" i="16"/>
  <c r="J520" i="16"/>
  <c r="J519" i="16"/>
  <c r="J518" i="16"/>
  <c r="J517" i="16"/>
  <c r="J516" i="16"/>
  <c r="J515" i="16"/>
  <c r="J514" i="16"/>
  <c r="J513" i="16"/>
  <c r="J512" i="16"/>
  <c r="J511" i="16"/>
  <c r="J510" i="16"/>
  <c r="J509" i="16"/>
  <c r="J508" i="16"/>
  <c r="J507" i="16"/>
  <c r="J506" i="16"/>
  <c r="J505" i="16"/>
  <c r="J504" i="16"/>
  <c r="J503" i="16"/>
  <c r="J502" i="16"/>
  <c r="J501" i="16"/>
  <c r="J500" i="16"/>
  <c r="J499" i="16"/>
  <c r="J498" i="16"/>
  <c r="J497" i="16"/>
  <c r="J496" i="16"/>
  <c r="J495" i="16"/>
  <c r="C495" i="16"/>
  <c r="H495" i="16" s="1"/>
  <c r="B495" i="16"/>
  <c r="J494" i="16"/>
  <c r="J493" i="16"/>
  <c r="J492" i="16"/>
  <c r="J491" i="16"/>
  <c r="J490" i="16"/>
  <c r="J489" i="16"/>
  <c r="J488" i="16"/>
  <c r="J487" i="16"/>
  <c r="J486" i="16"/>
  <c r="J485" i="16"/>
  <c r="J484" i="16"/>
  <c r="J483" i="16"/>
  <c r="J482" i="16"/>
  <c r="J481" i="16"/>
  <c r="J480" i="16"/>
  <c r="J479" i="16"/>
  <c r="J478" i="16"/>
  <c r="J477" i="16"/>
  <c r="J476" i="16"/>
  <c r="J475" i="16"/>
  <c r="J474" i="16"/>
  <c r="J473" i="16"/>
  <c r="J472" i="16"/>
  <c r="J471" i="16"/>
  <c r="J470" i="16"/>
  <c r="J469" i="16"/>
  <c r="J468" i="16"/>
  <c r="J467" i="16"/>
  <c r="J466" i="16"/>
  <c r="J465" i="16"/>
  <c r="C465" i="16"/>
  <c r="H465" i="16" s="1"/>
  <c r="B465" i="16"/>
  <c r="J464" i="16"/>
  <c r="J463" i="16"/>
  <c r="J462" i="16"/>
  <c r="J461" i="16"/>
  <c r="J460" i="16"/>
  <c r="J459" i="16"/>
  <c r="J458" i="16"/>
  <c r="J457" i="16"/>
  <c r="J456" i="16"/>
  <c r="J455" i="16"/>
  <c r="J454" i="16"/>
  <c r="J453" i="16"/>
  <c r="J452" i="16"/>
  <c r="J451" i="16"/>
  <c r="J450" i="16"/>
  <c r="J449" i="16"/>
  <c r="J448" i="16"/>
  <c r="J447" i="16"/>
  <c r="J446" i="16"/>
  <c r="J445" i="16"/>
  <c r="J444" i="16"/>
  <c r="J443" i="16"/>
  <c r="J442" i="16"/>
  <c r="J441" i="16"/>
  <c r="J440" i="16"/>
  <c r="J439" i="16"/>
  <c r="J438" i="16"/>
  <c r="J437" i="16"/>
  <c r="J436" i="16"/>
  <c r="J435" i="16"/>
  <c r="C435" i="16"/>
  <c r="H435" i="16" s="1"/>
  <c r="B435" i="16"/>
  <c r="J434" i="16"/>
  <c r="J433" i="16"/>
  <c r="J432" i="16"/>
  <c r="J431" i="16"/>
  <c r="J430" i="16"/>
  <c r="J429" i="16"/>
  <c r="J428" i="16"/>
  <c r="J427" i="16"/>
  <c r="J426" i="16"/>
  <c r="J425" i="16"/>
  <c r="J424" i="16"/>
  <c r="J423" i="16"/>
  <c r="J422" i="16"/>
  <c r="J421" i="16"/>
  <c r="J420" i="16"/>
  <c r="J419" i="16"/>
  <c r="J418" i="16"/>
  <c r="J417" i="16"/>
  <c r="J416" i="16"/>
  <c r="J415" i="16"/>
  <c r="J414" i="16"/>
  <c r="J413" i="16"/>
  <c r="J412" i="16"/>
  <c r="J411" i="16"/>
  <c r="J410" i="16"/>
  <c r="J409" i="16"/>
  <c r="J408" i="16"/>
  <c r="J407" i="16"/>
  <c r="J406" i="16"/>
  <c r="J405" i="16"/>
  <c r="H405" i="16"/>
  <c r="C405" i="16"/>
  <c r="C406" i="16" s="1"/>
  <c r="B405" i="16"/>
  <c r="J404" i="16"/>
  <c r="J403" i="16"/>
  <c r="J402" i="16"/>
  <c r="J401" i="16"/>
  <c r="J400" i="16"/>
  <c r="J399" i="16"/>
  <c r="J398" i="16"/>
  <c r="J397" i="16"/>
  <c r="J396" i="16"/>
  <c r="J395" i="16"/>
  <c r="J394" i="16"/>
  <c r="J393" i="16"/>
  <c r="J392" i="16"/>
  <c r="J391" i="16"/>
  <c r="J390" i="16"/>
  <c r="J389" i="16"/>
  <c r="J388" i="16"/>
  <c r="J387" i="16"/>
  <c r="J386" i="16"/>
  <c r="J385" i="16"/>
  <c r="J384" i="16"/>
  <c r="J383" i="16"/>
  <c r="J382" i="16"/>
  <c r="J381" i="16"/>
  <c r="J380" i="16"/>
  <c r="J379" i="16"/>
  <c r="J378" i="16"/>
  <c r="J377" i="16"/>
  <c r="J376" i="16"/>
  <c r="B376" i="16"/>
  <c r="J375" i="16"/>
  <c r="H375" i="16"/>
  <c r="C375" i="16"/>
  <c r="C376" i="16" s="1"/>
  <c r="B375" i="16"/>
  <c r="J374" i="16"/>
  <c r="J373" i="16"/>
  <c r="J372" i="16"/>
  <c r="J371" i="16"/>
  <c r="J370" i="16"/>
  <c r="J369" i="16"/>
  <c r="J368" i="16"/>
  <c r="J367" i="16"/>
  <c r="J366" i="16"/>
  <c r="J365" i="16"/>
  <c r="J364" i="16"/>
  <c r="J363" i="16"/>
  <c r="J362" i="16"/>
  <c r="J361" i="16"/>
  <c r="J360" i="16"/>
  <c r="J359" i="16"/>
  <c r="J358" i="16"/>
  <c r="J357" i="16"/>
  <c r="J356" i="16"/>
  <c r="J355" i="16"/>
  <c r="J354" i="16"/>
  <c r="J353" i="16"/>
  <c r="J352" i="16"/>
  <c r="J351" i="16"/>
  <c r="J350" i="16"/>
  <c r="J349" i="16"/>
  <c r="J348" i="16"/>
  <c r="J347" i="16"/>
  <c r="J346" i="16"/>
  <c r="J345" i="16"/>
  <c r="H345" i="16"/>
  <c r="C345" i="16"/>
  <c r="C346" i="16" s="1"/>
  <c r="B345" i="16"/>
  <c r="J344" i="16"/>
  <c r="J343" i="16"/>
  <c r="J342" i="16"/>
  <c r="J341" i="16"/>
  <c r="J340" i="16"/>
  <c r="J339" i="16"/>
  <c r="J338" i="16"/>
  <c r="J337" i="16"/>
  <c r="J336" i="16"/>
  <c r="J335" i="16"/>
  <c r="J334" i="16"/>
  <c r="J333" i="16"/>
  <c r="J332" i="16"/>
  <c r="J331" i="16"/>
  <c r="J330" i="16"/>
  <c r="J329" i="16"/>
  <c r="J328" i="16"/>
  <c r="J327" i="16"/>
  <c r="J326" i="16"/>
  <c r="J325" i="16"/>
  <c r="J324" i="16"/>
  <c r="J323" i="16"/>
  <c r="J322" i="16"/>
  <c r="J321" i="16"/>
  <c r="J320" i="16"/>
  <c r="J319" i="16"/>
  <c r="J318" i="16"/>
  <c r="J317" i="16"/>
  <c r="J316" i="16"/>
  <c r="J315" i="16"/>
  <c r="H315" i="16"/>
  <c r="C315" i="16"/>
  <c r="C316" i="16" s="1"/>
  <c r="C317" i="16" s="1"/>
  <c r="C318" i="16" s="1"/>
  <c r="C319" i="16" s="1"/>
  <c r="C320" i="16" s="1"/>
  <c r="C321" i="16" s="1"/>
  <c r="C322" i="16" s="1"/>
  <c r="C323" i="16" s="1"/>
  <c r="C324" i="16" s="1"/>
  <c r="C325" i="16" s="1"/>
  <c r="C326" i="16" s="1"/>
  <c r="C327" i="16" s="1"/>
  <c r="C328" i="16" s="1"/>
  <c r="C329" i="16" s="1"/>
  <c r="C330" i="16" s="1"/>
  <c r="C331" i="16" s="1"/>
  <c r="C332" i="16" s="1"/>
  <c r="C333" i="16" s="1"/>
  <c r="C334" i="16" s="1"/>
  <c r="C335" i="16" s="1"/>
  <c r="C336" i="16" s="1"/>
  <c r="C337" i="16" s="1"/>
  <c r="C338" i="16" s="1"/>
  <c r="C339" i="16" s="1"/>
  <c r="C340" i="16" s="1"/>
  <c r="C341" i="16" s="1"/>
  <c r="C342" i="16" s="1"/>
  <c r="C343" i="16" s="1"/>
  <c r="C344" i="16" s="1"/>
  <c r="H344" i="16" s="1"/>
  <c r="B315" i="16"/>
  <c r="J314" i="16"/>
  <c r="B314" i="16"/>
  <c r="J313" i="16"/>
  <c r="J312" i="16"/>
  <c r="H312" i="16"/>
  <c r="J311" i="16"/>
  <c r="H311" i="16"/>
  <c r="B311" i="16"/>
  <c r="J310" i="16"/>
  <c r="B310" i="16"/>
  <c r="J309" i="16"/>
  <c r="J308" i="16"/>
  <c r="H308" i="16"/>
  <c r="J307" i="16"/>
  <c r="H307" i="16"/>
  <c r="B307" i="16"/>
  <c r="J306" i="16"/>
  <c r="B306" i="16"/>
  <c r="J305" i="16"/>
  <c r="J304" i="16"/>
  <c r="H304" i="16"/>
  <c r="J303" i="16"/>
  <c r="H303" i="16"/>
  <c r="B303" i="16"/>
  <c r="J302" i="16"/>
  <c r="B302" i="16"/>
  <c r="J301" i="16"/>
  <c r="J300" i="16"/>
  <c r="H300" i="16"/>
  <c r="J299" i="16"/>
  <c r="H299" i="16"/>
  <c r="B299" i="16"/>
  <c r="J298" i="16"/>
  <c r="B298" i="16"/>
  <c r="J297" i="16"/>
  <c r="J296" i="16"/>
  <c r="H296" i="16"/>
  <c r="J295" i="16"/>
  <c r="H295" i="16"/>
  <c r="B295" i="16"/>
  <c r="J294" i="16"/>
  <c r="B294" i="16"/>
  <c r="J293" i="16"/>
  <c r="H293" i="16"/>
  <c r="J292" i="16"/>
  <c r="H292" i="16"/>
  <c r="B292" i="16"/>
  <c r="J291" i="16"/>
  <c r="H291" i="16"/>
  <c r="B291" i="16"/>
  <c r="J290" i="16"/>
  <c r="B290" i="16"/>
  <c r="J289" i="16"/>
  <c r="H289" i="16"/>
  <c r="J288" i="16"/>
  <c r="H288" i="16"/>
  <c r="B288" i="16"/>
  <c r="J287" i="16"/>
  <c r="H287" i="16"/>
  <c r="B287" i="16"/>
  <c r="J286" i="16"/>
  <c r="B286" i="16"/>
  <c r="J285" i="16"/>
  <c r="H285" i="16"/>
  <c r="C285" i="16"/>
  <c r="C286" i="16" s="1"/>
  <c r="C287" i="16" s="1"/>
  <c r="C288" i="16" s="1"/>
  <c r="C289" i="16" s="1"/>
  <c r="C290" i="16" s="1"/>
  <c r="C291" i="16" s="1"/>
  <c r="C292" i="16" s="1"/>
  <c r="C293" i="16" s="1"/>
  <c r="C294" i="16" s="1"/>
  <c r="C295" i="16" s="1"/>
  <c r="C296" i="16" s="1"/>
  <c r="C297" i="16" s="1"/>
  <c r="C298" i="16" s="1"/>
  <c r="C299" i="16" s="1"/>
  <c r="C300" i="16" s="1"/>
  <c r="C301" i="16" s="1"/>
  <c r="C302" i="16" s="1"/>
  <c r="C303" i="16" s="1"/>
  <c r="C304" i="16" s="1"/>
  <c r="C305" i="16" s="1"/>
  <c r="C306" i="16" s="1"/>
  <c r="C307" i="16" s="1"/>
  <c r="C308" i="16" s="1"/>
  <c r="C309" i="16" s="1"/>
  <c r="C310" i="16" s="1"/>
  <c r="C311" i="16" s="1"/>
  <c r="C312" i="16" s="1"/>
  <c r="C313" i="16" s="1"/>
  <c r="C314" i="16" s="1"/>
  <c r="H314" i="16" s="1"/>
  <c r="B285" i="16"/>
  <c r="J284" i="16"/>
  <c r="J283" i="16"/>
  <c r="J282" i="16"/>
  <c r="J281" i="16"/>
  <c r="J280" i="16"/>
  <c r="J279" i="16"/>
  <c r="J278" i="16"/>
  <c r="J277" i="16"/>
  <c r="J276" i="16"/>
  <c r="J275" i="16"/>
  <c r="J274" i="16"/>
  <c r="J273" i="16"/>
  <c r="J272" i="16"/>
  <c r="J271" i="16"/>
  <c r="J270" i="16"/>
  <c r="J269" i="16"/>
  <c r="J268" i="16"/>
  <c r="J267" i="16"/>
  <c r="J266" i="16"/>
  <c r="J265" i="16"/>
  <c r="J264" i="16"/>
  <c r="J263" i="16"/>
  <c r="J262" i="16"/>
  <c r="J261" i="16"/>
  <c r="J260" i="16"/>
  <c r="J259" i="16"/>
  <c r="J258" i="16"/>
  <c r="J257" i="16"/>
  <c r="J256" i="16"/>
  <c r="J255" i="16"/>
  <c r="H255" i="16"/>
  <c r="C255" i="16"/>
  <c r="B255" i="16" s="1"/>
  <c r="J254" i="16"/>
  <c r="J253" i="16"/>
  <c r="J252" i="16"/>
  <c r="J251" i="16"/>
  <c r="J250" i="16"/>
  <c r="J249" i="16"/>
  <c r="J248" i="16"/>
  <c r="J247" i="16"/>
  <c r="J246" i="16"/>
  <c r="J245" i="16"/>
  <c r="J244" i="16"/>
  <c r="J243" i="16"/>
  <c r="J242" i="16"/>
  <c r="J241" i="16"/>
  <c r="J240" i="16"/>
  <c r="J239" i="16"/>
  <c r="J238" i="16"/>
  <c r="J237" i="16"/>
  <c r="J236" i="16"/>
  <c r="J235" i="16"/>
  <c r="J234" i="16"/>
  <c r="J233" i="16"/>
  <c r="J232" i="16"/>
  <c r="J231" i="16"/>
  <c r="J230" i="16"/>
  <c r="J229" i="16"/>
  <c r="J228" i="16"/>
  <c r="J227" i="16"/>
  <c r="J226" i="16"/>
  <c r="J225" i="16"/>
  <c r="H225" i="16"/>
  <c r="C225" i="16"/>
  <c r="B225" i="16" s="1"/>
  <c r="J224" i="16"/>
  <c r="J223" i="16"/>
  <c r="J222" i="16"/>
  <c r="J221" i="16"/>
  <c r="J220" i="16"/>
  <c r="J219" i="16"/>
  <c r="J218" i="16"/>
  <c r="J217" i="16"/>
  <c r="J216" i="16"/>
  <c r="J215" i="16"/>
  <c r="J214" i="16"/>
  <c r="J213" i="16"/>
  <c r="J212" i="16"/>
  <c r="J211" i="16"/>
  <c r="J210" i="16"/>
  <c r="J209" i="16"/>
  <c r="J208" i="16"/>
  <c r="J207" i="16"/>
  <c r="J206" i="16"/>
  <c r="J205" i="16"/>
  <c r="J204" i="16"/>
  <c r="J203" i="16"/>
  <c r="J202" i="16"/>
  <c r="J201" i="16"/>
  <c r="J200" i="16"/>
  <c r="J199" i="16"/>
  <c r="J198" i="16"/>
  <c r="J197" i="16"/>
  <c r="J196" i="16"/>
  <c r="J195" i="16"/>
  <c r="H195" i="16"/>
  <c r="C195" i="16"/>
  <c r="B195" i="16" s="1"/>
  <c r="J194" i="16"/>
  <c r="J193" i="16"/>
  <c r="J192" i="16"/>
  <c r="J191" i="16"/>
  <c r="J190" i="16"/>
  <c r="J189" i="16"/>
  <c r="J188" i="16"/>
  <c r="J187" i="16"/>
  <c r="J186" i="16"/>
  <c r="J185" i="16"/>
  <c r="J184" i="16"/>
  <c r="J183" i="16"/>
  <c r="J182" i="16"/>
  <c r="J181" i="16"/>
  <c r="J180" i="16"/>
  <c r="J179" i="16"/>
  <c r="J178" i="16"/>
  <c r="J177" i="16"/>
  <c r="J176" i="16"/>
  <c r="J175" i="16"/>
  <c r="J174" i="16"/>
  <c r="J173" i="16"/>
  <c r="J172" i="16"/>
  <c r="J171" i="16"/>
  <c r="J170" i="16"/>
  <c r="J169" i="16"/>
  <c r="J168" i="16"/>
  <c r="J167" i="16"/>
  <c r="J166" i="16"/>
  <c r="J165" i="16"/>
  <c r="H165" i="16"/>
  <c r="C165" i="16"/>
  <c r="B165" i="16" s="1"/>
  <c r="J164" i="16"/>
  <c r="J163" i="16"/>
  <c r="J162" i="16"/>
  <c r="J161" i="16"/>
  <c r="J160" i="16"/>
  <c r="J159" i="16"/>
  <c r="J158" i="16"/>
  <c r="J157" i="16"/>
  <c r="J156" i="16"/>
  <c r="J155" i="16"/>
  <c r="J154" i="16"/>
  <c r="J153" i="16"/>
  <c r="J152" i="16"/>
  <c r="J151" i="16"/>
  <c r="J150" i="16"/>
  <c r="J149" i="16"/>
  <c r="J148" i="16"/>
  <c r="J147" i="16"/>
  <c r="J146" i="16"/>
  <c r="J145" i="16"/>
  <c r="J144" i="16"/>
  <c r="J143" i="16"/>
  <c r="J142" i="16"/>
  <c r="J141" i="16"/>
  <c r="J140" i="16"/>
  <c r="J139" i="16"/>
  <c r="J138" i="16"/>
  <c r="J137" i="16"/>
  <c r="J136" i="16"/>
  <c r="J135" i="16"/>
  <c r="H135" i="16"/>
  <c r="C135" i="16"/>
  <c r="B135" i="16" s="1"/>
  <c r="J134" i="16"/>
  <c r="J133" i="16"/>
  <c r="J132" i="16"/>
  <c r="J131" i="16"/>
  <c r="J130" i="16"/>
  <c r="J129" i="16"/>
  <c r="J128" i="16"/>
  <c r="J127" i="16"/>
  <c r="J126" i="16"/>
  <c r="J125" i="16"/>
  <c r="J124" i="16"/>
  <c r="J123" i="16"/>
  <c r="J122" i="16"/>
  <c r="J121" i="16"/>
  <c r="J120" i="16"/>
  <c r="J119" i="16"/>
  <c r="J118" i="16"/>
  <c r="J117" i="16"/>
  <c r="J116" i="16"/>
  <c r="J115" i="16"/>
  <c r="J114" i="16"/>
  <c r="J113" i="16"/>
  <c r="J112" i="16"/>
  <c r="J111" i="16"/>
  <c r="J110" i="16"/>
  <c r="J109" i="16"/>
  <c r="J108" i="16"/>
  <c r="J107" i="16"/>
  <c r="J106" i="16"/>
  <c r="J105" i="16"/>
  <c r="H105" i="16"/>
  <c r="C105" i="16"/>
  <c r="B105" i="16" s="1"/>
  <c r="J104" i="16"/>
  <c r="J103" i="16"/>
  <c r="J102" i="16"/>
  <c r="J101" i="16"/>
  <c r="J100" i="16"/>
  <c r="J99" i="16"/>
  <c r="J98" i="16"/>
  <c r="J97" i="16"/>
  <c r="J96" i="16"/>
  <c r="J95" i="16"/>
  <c r="J94" i="16"/>
  <c r="J93" i="16"/>
  <c r="J92" i="16"/>
  <c r="J91" i="16"/>
  <c r="J90" i="16"/>
  <c r="J89" i="16"/>
  <c r="J88" i="16"/>
  <c r="J87" i="16"/>
  <c r="J86" i="16"/>
  <c r="J85" i="16"/>
  <c r="J84" i="16"/>
  <c r="J83" i="16"/>
  <c r="J82" i="16"/>
  <c r="J81" i="16"/>
  <c r="J80" i="16"/>
  <c r="J79" i="16"/>
  <c r="J78" i="16"/>
  <c r="J77" i="16"/>
  <c r="J76" i="16"/>
  <c r="C76" i="16"/>
  <c r="B76" i="16" s="1"/>
  <c r="J75" i="16"/>
  <c r="H75" i="16"/>
  <c r="C75" i="16"/>
  <c r="B75" i="16" s="1"/>
  <c r="J74" i="16"/>
  <c r="J73" i="16"/>
  <c r="J72" i="16"/>
  <c r="J71" i="16"/>
  <c r="J70" i="16"/>
  <c r="J69" i="16"/>
  <c r="J68" i="16"/>
  <c r="J67" i="16"/>
  <c r="J66" i="16"/>
  <c r="J65" i="16"/>
  <c r="J64" i="16"/>
  <c r="J63" i="16"/>
  <c r="J62" i="16"/>
  <c r="J61" i="16"/>
  <c r="J60" i="16"/>
  <c r="J59" i="16"/>
  <c r="J58" i="16"/>
  <c r="J57" i="16"/>
  <c r="J56" i="16"/>
  <c r="J55" i="16"/>
  <c r="J54" i="16"/>
  <c r="J53" i="16"/>
  <c r="J52" i="16"/>
  <c r="J51" i="16"/>
  <c r="J50" i="16"/>
  <c r="J49" i="16"/>
  <c r="J48" i="16"/>
  <c r="J47" i="16"/>
  <c r="J46" i="16"/>
  <c r="J45" i="16"/>
  <c r="H45" i="16"/>
  <c r="C45" i="16"/>
  <c r="B45" i="16" s="1"/>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C17" i="16"/>
  <c r="B17" i="16" s="1"/>
  <c r="J16" i="16"/>
  <c r="C16" i="16"/>
  <c r="B16" i="16" s="1"/>
  <c r="J15" i="16"/>
  <c r="C15" i="16"/>
  <c r="B15" i="16" s="1"/>
  <c r="J100" i="15"/>
  <c r="I87" i="15"/>
  <c r="E83" i="15"/>
  <c r="D83" i="15"/>
  <c r="C83" i="15"/>
  <c r="B83" i="15"/>
  <c r="E67" i="15"/>
  <c r="D67" i="15"/>
  <c r="C67" i="15"/>
  <c r="B67" i="15"/>
  <c r="E66" i="15"/>
  <c r="D66" i="15"/>
  <c r="C66" i="15"/>
  <c r="B66" i="15"/>
  <c r="E65" i="15"/>
  <c r="D65" i="15"/>
  <c r="C65" i="15"/>
  <c r="B65" i="15"/>
  <c r="E64" i="15"/>
  <c r="D64" i="15"/>
  <c r="C64" i="15"/>
  <c r="B64" i="15"/>
  <c r="E63" i="15"/>
  <c r="D63" i="15"/>
  <c r="C63" i="15"/>
  <c r="B63" i="15"/>
  <c r="E62" i="15"/>
  <c r="D62" i="15"/>
  <c r="C62" i="15"/>
  <c r="B62" i="15"/>
  <c r="E61" i="15"/>
  <c r="D61" i="15"/>
  <c r="C61" i="15"/>
  <c r="B61" i="15"/>
  <c r="E60" i="15"/>
  <c r="D60" i="15"/>
  <c r="C60" i="15"/>
  <c r="B60" i="15"/>
  <c r="E59" i="15"/>
  <c r="D59" i="15"/>
  <c r="C59" i="15"/>
  <c r="B59" i="15"/>
  <c r="E58" i="15"/>
  <c r="D58" i="15"/>
  <c r="C58" i="15"/>
  <c r="B58" i="15"/>
  <c r="E57" i="15"/>
  <c r="D57" i="15"/>
  <c r="C57" i="15"/>
  <c r="B57" i="15"/>
  <c r="J56" i="15"/>
  <c r="E56" i="15"/>
  <c r="D56" i="15"/>
  <c r="C56" i="15"/>
  <c r="B56" i="15"/>
  <c r="J55" i="15"/>
  <c r="E55" i="15"/>
  <c r="D55" i="15"/>
  <c r="C55" i="15"/>
  <c r="B55" i="15"/>
  <c r="J54" i="15"/>
  <c r="E54" i="15"/>
  <c r="D54" i="15"/>
  <c r="C54" i="15"/>
  <c r="B54" i="15"/>
  <c r="J53" i="15"/>
  <c r="E53" i="15"/>
  <c r="D53" i="15"/>
  <c r="C53" i="15"/>
  <c r="B53" i="15"/>
  <c r="J52" i="15"/>
  <c r="E52" i="15"/>
  <c r="D52" i="15"/>
  <c r="C52" i="15"/>
  <c r="B52" i="15"/>
  <c r="J51" i="15"/>
  <c r="E51" i="15"/>
  <c r="D51" i="15"/>
  <c r="C51" i="15"/>
  <c r="B51" i="15"/>
  <c r="J50" i="15"/>
  <c r="E50" i="15"/>
  <c r="D50" i="15"/>
  <c r="C50" i="15"/>
  <c r="B50" i="15"/>
  <c r="J49" i="15"/>
  <c r="E49" i="15"/>
  <c r="D49" i="15"/>
  <c r="C49" i="15"/>
  <c r="B49" i="15"/>
  <c r="J48" i="15"/>
  <c r="E48" i="15"/>
  <c r="D48" i="15"/>
  <c r="C48" i="15"/>
  <c r="B48" i="15"/>
  <c r="J47" i="15"/>
  <c r="E47" i="15"/>
  <c r="D47" i="15"/>
  <c r="C47" i="15"/>
  <c r="B47" i="15"/>
  <c r="J46" i="15"/>
  <c r="E46" i="15"/>
  <c r="D46" i="15"/>
  <c r="C46" i="15"/>
  <c r="B46" i="15"/>
  <c r="J45" i="15"/>
  <c r="E45" i="15"/>
  <c r="D45" i="15"/>
  <c r="C45" i="15"/>
  <c r="B45" i="15"/>
  <c r="J44" i="15"/>
  <c r="E44" i="15"/>
  <c r="D44" i="15"/>
  <c r="C44" i="15"/>
  <c r="B44" i="15"/>
  <c r="J43" i="15"/>
  <c r="E43" i="15"/>
  <c r="D43" i="15"/>
  <c r="C43" i="15"/>
  <c r="B43" i="15"/>
  <c r="J42" i="15"/>
  <c r="E42" i="15"/>
  <c r="D42" i="15"/>
  <c r="C42" i="15"/>
  <c r="B42" i="15"/>
  <c r="J41" i="15"/>
  <c r="E41" i="15"/>
  <c r="D41" i="15"/>
  <c r="C41" i="15"/>
  <c r="B41" i="15"/>
  <c r="J40" i="15"/>
  <c r="E40" i="15"/>
  <c r="D40" i="15"/>
  <c r="C40" i="15"/>
  <c r="B40" i="15"/>
  <c r="J39" i="15"/>
  <c r="E39" i="15"/>
  <c r="D39" i="15"/>
  <c r="C39" i="15"/>
  <c r="B39" i="15"/>
  <c r="J38" i="15"/>
  <c r="E38" i="15"/>
  <c r="D38" i="15"/>
  <c r="C38" i="15"/>
  <c r="B38" i="15"/>
  <c r="J37" i="15"/>
  <c r="E37" i="15"/>
  <c r="D37" i="15"/>
  <c r="C37" i="15"/>
  <c r="B37" i="15"/>
  <c r="J36" i="15"/>
  <c r="E36" i="15"/>
  <c r="D36" i="15"/>
  <c r="C36" i="15"/>
  <c r="B36" i="15"/>
  <c r="J35" i="15"/>
  <c r="E35" i="15"/>
  <c r="D35" i="15"/>
  <c r="C35" i="15"/>
  <c r="B35" i="15"/>
  <c r="J34" i="15"/>
  <c r="E34" i="15"/>
  <c r="D34" i="15"/>
  <c r="C34" i="15"/>
  <c r="B34" i="15"/>
  <c r="J33" i="15"/>
  <c r="E33" i="15"/>
  <c r="D33" i="15"/>
  <c r="C33" i="15"/>
  <c r="B33" i="15"/>
  <c r="J32" i="15"/>
  <c r="E32" i="15"/>
  <c r="D32" i="15"/>
  <c r="C32" i="15"/>
  <c r="B32" i="15"/>
  <c r="J31" i="15"/>
  <c r="E31" i="15"/>
  <c r="D31" i="15"/>
  <c r="C31" i="15"/>
  <c r="B31" i="15"/>
  <c r="J30" i="15"/>
  <c r="E30" i="15"/>
  <c r="D30" i="15"/>
  <c r="C30" i="15"/>
  <c r="B30" i="15"/>
  <c r="J29" i="15"/>
  <c r="E29" i="15"/>
  <c r="D29" i="15"/>
  <c r="C29" i="15"/>
  <c r="B29" i="15"/>
  <c r="J28" i="15"/>
  <c r="E28" i="15"/>
  <c r="D28" i="15"/>
  <c r="C28" i="15"/>
  <c r="B28" i="15"/>
  <c r="J27" i="15"/>
  <c r="E27" i="15"/>
  <c r="D27" i="15"/>
  <c r="C27" i="15"/>
  <c r="B27" i="15"/>
  <c r="J26" i="15"/>
  <c r="E26" i="15"/>
  <c r="D26" i="15"/>
  <c r="C26" i="15"/>
  <c r="B26" i="15"/>
  <c r="J25" i="15"/>
  <c r="E25" i="15"/>
  <c r="D25" i="15"/>
  <c r="C25" i="15"/>
  <c r="B25" i="15"/>
  <c r="J24" i="15"/>
  <c r="E24" i="15"/>
  <c r="D24" i="15"/>
  <c r="C24" i="15"/>
  <c r="B24" i="15"/>
  <c r="J23" i="15"/>
  <c r="E23" i="15"/>
  <c r="D23" i="15"/>
  <c r="C23" i="15"/>
  <c r="B23" i="15"/>
  <c r="J22" i="15"/>
  <c r="J87" i="15" s="1"/>
  <c r="E22" i="15"/>
  <c r="D22" i="15"/>
  <c r="C22" i="15"/>
  <c r="B22" i="15"/>
  <c r="N4" i="15"/>
  <c r="G210" i="14"/>
  <c r="C210" i="14"/>
  <c r="B210" i="14"/>
  <c r="G209" i="14"/>
  <c r="C209" i="14"/>
  <c r="B209" i="14"/>
  <c r="G208" i="14"/>
  <c r="C208" i="14"/>
  <c r="B208" i="14"/>
  <c r="G207" i="14"/>
  <c r="C207" i="14"/>
  <c r="B207" i="14"/>
  <c r="G206" i="14"/>
  <c r="C206" i="14"/>
  <c r="B206" i="14"/>
  <c r="G205" i="14"/>
  <c r="C205" i="14"/>
  <c r="B205" i="14"/>
  <c r="G204" i="14"/>
  <c r="C204" i="14"/>
  <c r="B204" i="14"/>
  <c r="G203" i="14"/>
  <c r="C203" i="14"/>
  <c r="B203" i="14"/>
  <c r="G202" i="14"/>
  <c r="C202" i="14"/>
  <c r="B202" i="14"/>
  <c r="G201" i="14"/>
  <c r="C201" i="14"/>
  <c r="B201" i="14"/>
  <c r="G200" i="14"/>
  <c r="C200" i="14"/>
  <c r="B200" i="14"/>
  <c r="G199" i="14"/>
  <c r="C199" i="14"/>
  <c r="B199" i="14"/>
  <c r="G198" i="14"/>
  <c r="C198" i="14"/>
  <c r="B198" i="14"/>
  <c r="G197" i="14"/>
  <c r="C197" i="14"/>
  <c r="B197" i="14"/>
  <c r="G196" i="14"/>
  <c r="C196" i="14"/>
  <c r="B196" i="14"/>
  <c r="G195" i="14"/>
  <c r="C195" i="14"/>
  <c r="B195" i="14"/>
  <c r="G194" i="14"/>
  <c r="C194" i="14"/>
  <c r="B194" i="14"/>
  <c r="G193" i="14"/>
  <c r="C193" i="14"/>
  <c r="B193" i="14"/>
  <c r="G192" i="14"/>
  <c r="C192" i="14"/>
  <c r="B192" i="14"/>
  <c r="G191" i="14"/>
  <c r="C191" i="14"/>
  <c r="B191" i="14"/>
  <c r="G190" i="14"/>
  <c r="C190" i="14"/>
  <c r="B190" i="14"/>
  <c r="G189" i="14"/>
  <c r="C189" i="14"/>
  <c r="B189" i="14"/>
  <c r="G188" i="14"/>
  <c r="C188" i="14"/>
  <c r="B188" i="14"/>
  <c r="G187" i="14"/>
  <c r="C187" i="14"/>
  <c r="B187" i="14"/>
  <c r="G186" i="14"/>
  <c r="C186" i="14"/>
  <c r="B186" i="14"/>
  <c r="G185" i="14"/>
  <c r="C185" i="14"/>
  <c r="B185" i="14"/>
  <c r="G184" i="14"/>
  <c r="C184" i="14"/>
  <c r="B184" i="14"/>
  <c r="G183" i="14"/>
  <c r="C183" i="14"/>
  <c r="B183" i="14"/>
  <c r="G182" i="14"/>
  <c r="C182" i="14"/>
  <c r="B182" i="14"/>
  <c r="G181" i="14"/>
  <c r="C181" i="14"/>
  <c r="B181" i="14"/>
  <c r="G180" i="14"/>
  <c r="C180" i="14"/>
  <c r="B180" i="14"/>
  <c r="G179" i="14"/>
  <c r="C179" i="14"/>
  <c r="B179" i="14"/>
  <c r="G178" i="14"/>
  <c r="C178" i="14"/>
  <c r="B178" i="14"/>
  <c r="G177" i="14"/>
  <c r="C177" i="14"/>
  <c r="B177" i="14"/>
  <c r="G176" i="14"/>
  <c r="C176" i="14"/>
  <c r="B176" i="14"/>
  <c r="G175" i="14"/>
  <c r="C175" i="14"/>
  <c r="B175" i="14"/>
  <c r="G174" i="14"/>
  <c r="C174" i="14"/>
  <c r="B174" i="14"/>
  <c r="G173" i="14"/>
  <c r="C173" i="14"/>
  <c r="B173" i="14"/>
  <c r="G172" i="14"/>
  <c r="C172" i="14"/>
  <c r="B172" i="14"/>
  <c r="G171" i="14"/>
  <c r="C171" i="14"/>
  <c r="B171" i="14"/>
  <c r="G170" i="14"/>
  <c r="C170" i="14"/>
  <c r="B170" i="14"/>
  <c r="G169" i="14"/>
  <c r="C169" i="14"/>
  <c r="B169" i="14"/>
  <c r="G168" i="14"/>
  <c r="C168" i="14"/>
  <c r="B168" i="14"/>
  <c r="G167" i="14"/>
  <c r="C167" i="14"/>
  <c r="B167" i="14"/>
  <c r="G166" i="14"/>
  <c r="C166" i="14"/>
  <c r="B166" i="14"/>
  <c r="G165" i="14"/>
  <c r="C165" i="14"/>
  <c r="B165" i="14"/>
  <c r="G164" i="14"/>
  <c r="C164" i="14"/>
  <c r="B164" i="14"/>
  <c r="G163" i="14"/>
  <c r="C163" i="14"/>
  <c r="B163" i="14"/>
  <c r="G162" i="14"/>
  <c r="C162" i="14"/>
  <c r="B162" i="14"/>
  <c r="G161" i="14"/>
  <c r="C161" i="14"/>
  <c r="B161" i="14"/>
  <c r="G160" i="14"/>
  <c r="C160" i="14"/>
  <c r="B160" i="14"/>
  <c r="G159" i="14"/>
  <c r="C159" i="14"/>
  <c r="B159" i="14"/>
  <c r="G158" i="14"/>
  <c r="C158" i="14"/>
  <c r="B158" i="14"/>
  <c r="G157" i="14"/>
  <c r="C157" i="14"/>
  <c r="B157" i="14"/>
  <c r="G156" i="14"/>
  <c r="C156" i="14"/>
  <c r="B156" i="14"/>
  <c r="G155" i="14"/>
  <c r="C155" i="14"/>
  <c r="B155" i="14"/>
  <c r="G154" i="14"/>
  <c r="C154" i="14"/>
  <c r="B154" i="14"/>
  <c r="G153" i="14"/>
  <c r="C153" i="14"/>
  <c r="B153" i="14"/>
  <c r="G152" i="14"/>
  <c r="C152" i="14"/>
  <c r="B152" i="14"/>
  <c r="G151" i="14"/>
  <c r="C151" i="14"/>
  <c r="B151" i="14"/>
  <c r="G150" i="14"/>
  <c r="C150" i="14"/>
  <c r="B150" i="14"/>
  <c r="G149" i="14"/>
  <c r="C149" i="14"/>
  <c r="B149" i="14"/>
  <c r="G148" i="14"/>
  <c r="C148" i="14"/>
  <c r="B148" i="14"/>
  <c r="G147" i="14"/>
  <c r="C147" i="14"/>
  <c r="B147" i="14"/>
  <c r="G146" i="14"/>
  <c r="C146" i="14"/>
  <c r="B146" i="14"/>
  <c r="G145" i="14"/>
  <c r="C145" i="14"/>
  <c r="B145" i="14"/>
  <c r="G144" i="14"/>
  <c r="C144" i="14"/>
  <c r="B144" i="14"/>
  <c r="G143" i="14"/>
  <c r="C143" i="14"/>
  <c r="B143" i="14"/>
  <c r="G142" i="14"/>
  <c r="C142" i="14"/>
  <c r="B142" i="14"/>
  <c r="G141" i="14"/>
  <c r="C141" i="14"/>
  <c r="B141" i="14"/>
  <c r="G140" i="14"/>
  <c r="C140" i="14"/>
  <c r="B140" i="14"/>
  <c r="G139" i="14"/>
  <c r="C139" i="14"/>
  <c r="B139" i="14"/>
  <c r="G138" i="14"/>
  <c r="C138" i="14"/>
  <c r="B138" i="14"/>
  <c r="G137" i="14"/>
  <c r="C137" i="14"/>
  <c r="B137" i="14"/>
  <c r="G136" i="14"/>
  <c r="C136" i="14"/>
  <c r="B136" i="14"/>
  <c r="G135" i="14"/>
  <c r="C135" i="14"/>
  <c r="B135" i="14"/>
  <c r="G134" i="14"/>
  <c r="C134" i="14"/>
  <c r="B134" i="14"/>
  <c r="G133" i="14"/>
  <c r="C133" i="14"/>
  <c r="B133" i="14"/>
  <c r="G132" i="14"/>
  <c r="C132" i="14"/>
  <c r="B132" i="14"/>
  <c r="G131" i="14"/>
  <c r="C131" i="14"/>
  <c r="B131" i="14"/>
  <c r="G130" i="14"/>
  <c r="C130" i="14"/>
  <c r="B130" i="14"/>
  <c r="G129" i="14"/>
  <c r="C129" i="14"/>
  <c r="B129" i="14"/>
  <c r="G128" i="14"/>
  <c r="C128" i="14"/>
  <c r="B128" i="14"/>
  <c r="G127" i="14"/>
  <c r="C127" i="14"/>
  <c r="B127" i="14"/>
  <c r="G126" i="14"/>
  <c r="C126" i="14"/>
  <c r="B126" i="14"/>
  <c r="G125" i="14"/>
  <c r="C125" i="14"/>
  <c r="B125" i="14"/>
  <c r="G124" i="14"/>
  <c r="C124" i="14"/>
  <c r="B124" i="14"/>
  <c r="G123" i="14"/>
  <c r="C123" i="14"/>
  <c r="B123" i="14"/>
  <c r="G122" i="14"/>
  <c r="C122" i="14"/>
  <c r="B122" i="14"/>
  <c r="G121" i="14"/>
  <c r="C121" i="14"/>
  <c r="B121" i="14"/>
  <c r="G120" i="14"/>
  <c r="C120" i="14"/>
  <c r="B120" i="14"/>
  <c r="G119" i="14"/>
  <c r="C119" i="14"/>
  <c r="B119" i="14"/>
  <c r="G118" i="14"/>
  <c r="C118" i="14"/>
  <c r="B118" i="14"/>
  <c r="G117" i="14"/>
  <c r="C117" i="14"/>
  <c r="B117" i="14"/>
  <c r="I113" i="14"/>
  <c r="I112" i="14"/>
  <c r="I111"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E20" i="14"/>
  <c r="E19" i="14"/>
  <c r="E18" i="14"/>
  <c r="E17" i="14"/>
  <c r="E16" i="14"/>
  <c r="E15" i="14"/>
  <c r="C77" i="16" l="1"/>
  <c r="H17" i="16"/>
  <c r="H16" i="16"/>
  <c r="H76" i="16"/>
  <c r="J1615" i="16"/>
  <c r="J1613" i="16"/>
  <c r="H15" i="16"/>
  <c r="C18" i="16"/>
  <c r="C46" i="16"/>
  <c r="C106" i="16"/>
  <c r="C136" i="16"/>
  <c r="C166" i="16"/>
  <c r="C196" i="16"/>
  <c r="C226" i="16"/>
  <c r="C256" i="16"/>
  <c r="B316" i="16"/>
  <c r="H317" i="16"/>
  <c r="B320" i="16"/>
  <c r="H321" i="16"/>
  <c r="B324" i="16"/>
  <c r="H325" i="16"/>
  <c r="B328" i="16"/>
  <c r="H329" i="16"/>
  <c r="B332" i="16"/>
  <c r="H333" i="16"/>
  <c r="B336" i="16"/>
  <c r="H337" i="16"/>
  <c r="B340" i="16"/>
  <c r="H341" i="16"/>
  <c r="B344" i="16"/>
  <c r="H346" i="16"/>
  <c r="C347" i="16"/>
  <c r="H406" i="16"/>
  <c r="C407" i="16"/>
  <c r="H316" i="16"/>
  <c r="B319" i="16"/>
  <c r="H320" i="16"/>
  <c r="B323" i="16"/>
  <c r="H324" i="16"/>
  <c r="B327" i="16"/>
  <c r="H328" i="16"/>
  <c r="B331" i="16"/>
  <c r="H332" i="16"/>
  <c r="B335" i="16"/>
  <c r="H336" i="16"/>
  <c r="B339" i="16"/>
  <c r="H340" i="16"/>
  <c r="B343" i="16"/>
  <c r="H286" i="16"/>
  <c r="B289" i="16"/>
  <c r="H290" i="16"/>
  <c r="B293" i="16"/>
  <c r="H294" i="16"/>
  <c r="B297" i="16"/>
  <c r="H298" i="16"/>
  <c r="B301" i="16"/>
  <c r="H302" i="16"/>
  <c r="B305" i="16"/>
  <c r="H306" i="16"/>
  <c r="B309" i="16"/>
  <c r="H310" i="16"/>
  <c r="B313" i="16"/>
  <c r="B318" i="16"/>
  <c r="H319" i="16"/>
  <c r="B322" i="16"/>
  <c r="H323" i="16"/>
  <c r="B326" i="16"/>
  <c r="H327" i="16"/>
  <c r="B330" i="16"/>
  <c r="H331" i="16"/>
  <c r="B334" i="16"/>
  <c r="H335" i="16"/>
  <c r="B338" i="16"/>
  <c r="H339" i="16"/>
  <c r="B342" i="16"/>
  <c r="H343" i="16"/>
  <c r="H376" i="16"/>
  <c r="C377" i="16"/>
  <c r="B296" i="16"/>
  <c r="H297" i="16"/>
  <c r="B300" i="16"/>
  <c r="H301" i="16"/>
  <c r="B304" i="16"/>
  <c r="H305" i="16"/>
  <c r="B308" i="16"/>
  <c r="H309" i="16"/>
  <c r="B312" i="16"/>
  <c r="H313" i="16"/>
  <c r="B317" i="16"/>
  <c r="H318" i="16"/>
  <c r="B321" i="16"/>
  <c r="H322" i="16"/>
  <c r="B325" i="16"/>
  <c r="H326" i="16"/>
  <c r="B329" i="16"/>
  <c r="H330" i="16"/>
  <c r="B333" i="16"/>
  <c r="H334" i="16"/>
  <c r="B337" i="16"/>
  <c r="H338" i="16"/>
  <c r="B341" i="16"/>
  <c r="H342" i="16"/>
  <c r="B346" i="16"/>
  <c r="B406" i="16"/>
  <c r="B551" i="16"/>
  <c r="H552" i="16"/>
  <c r="B564" i="16"/>
  <c r="H565" i="16"/>
  <c r="B568" i="16"/>
  <c r="H569" i="16"/>
  <c r="B572" i="16"/>
  <c r="H573" i="16"/>
  <c r="B576" i="16"/>
  <c r="H577" i="16"/>
  <c r="B580" i="16"/>
  <c r="H581" i="16"/>
  <c r="B584" i="16"/>
  <c r="H595" i="16"/>
  <c r="C596" i="16"/>
  <c r="H586" i="16"/>
  <c r="B589" i="16"/>
  <c r="H590" i="16"/>
  <c r="B593" i="16"/>
  <c r="H594" i="16"/>
  <c r="H1125" i="16"/>
  <c r="C1126" i="16"/>
  <c r="B1125" i="16"/>
  <c r="B554" i="16"/>
  <c r="H556" i="16"/>
  <c r="B559" i="16"/>
  <c r="H560" i="16"/>
  <c r="B563" i="16"/>
  <c r="H564" i="16"/>
  <c r="B567" i="16"/>
  <c r="H568" i="16"/>
  <c r="B571" i="16"/>
  <c r="H572" i="16"/>
  <c r="B575" i="16"/>
  <c r="H576" i="16"/>
  <c r="B579" i="16"/>
  <c r="H580" i="16"/>
  <c r="B583" i="16"/>
  <c r="B588" i="16"/>
  <c r="H589" i="16"/>
  <c r="B592" i="16"/>
  <c r="H593" i="16"/>
  <c r="H646" i="16"/>
  <c r="C647" i="16"/>
  <c r="H767" i="16"/>
  <c r="C768" i="16"/>
  <c r="B767" i="16"/>
  <c r="B795" i="16"/>
  <c r="H795" i="16"/>
  <c r="B825" i="16"/>
  <c r="H825" i="16"/>
  <c r="C856" i="16"/>
  <c r="B855" i="16"/>
  <c r="H855" i="16"/>
  <c r="C436" i="16"/>
  <c r="C466" i="16"/>
  <c r="C496" i="16"/>
  <c r="H526" i="16"/>
  <c r="B529" i="16"/>
  <c r="H530" i="16"/>
  <c r="B533" i="16"/>
  <c r="H534" i="16"/>
  <c r="B537" i="16"/>
  <c r="H538" i="16"/>
  <c r="B541" i="16"/>
  <c r="H542" i="16"/>
  <c r="B545" i="16"/>
  <c r="H546" i="16"/>
  <c r="B549" i="16"/>
  <c r="H550" i="16"/>
  <c r="B553" i="16"/>
  <c r="B558" i="16"/>
  <c r="H559" i="16"/>
  <c r="B562" i="16"/>
  <c r="H563" i="16"/>
  <c r="B566" i="16"/>
  <c r="H567" i="16"/>
  <c r="B570" i="16"/>
  <c r="H571" i="16"/>
  <c r="B574" i="16"/>
  <c r="H575" i="16"/>
  <c r="B578" i="16"/>
  <c r="H579" i="16"/>
  <c r="B582" i="16"/>
  <c r="H583" i="16"/>
  <c r="B587" i="16"/>
  <c r="H588" i="16"/>
  <c r="B591" i="16"/>
  <c r="H592" i="16"/>
  <c r="B595" i="16"/>
  <c r="H735" i="16"/>
  <c r="C736" i="16"/>
  <c r="B735" i="16"/>
  <c r="C1007" i="16"/>
  <c r="B1006" i="16"/>
  <c r="H1006" i="16"/>
  <c r="B528" i="16"/>
  <c r="H529" i="16"/>
  <c r="B532" i="16"/>
  <c r="H533" i="16"/>
  <c r="B536" i="16"/>
  <c r="H537" i="16"/>
  <c r="B540" i="16"/>
  <c r="H541" i="16"/>
  <c r="B544" i="16"/>
  <c r="H545" i="16"/>
  <c r="B548" i="16"/>
  <c r="H549" i="16"/>
  <c r="B552" i="16"/>
  <c r="H553" i="16"/>
  <c r="B557" i="16"/>
  <c r="H558" i="16"/>
  <c r="B561" i="16"/>
  <c r="H562" i="16"/>
  <c r="B565" i="16"/>
  <c r="H566" i="16"/>
  <c r="B569" i="16"/>
  <c r="H570" i="16"/>
  <c r="B573" i="16"/>
  <c r="H574" i="16"/>
  <c r="B577" i="16"/>
  <c r="H578" i="16"/>
  <c r="B581" i="16"/>
  <c r="H582" i="16"/>
  <c r="B586" i="16"/>
  <c r="H587" i="16"/>
  <c r="B590" i="16"/>
  <c r="H591" i="16"/>
  <c r="B594" i="16"/>
  <c r="H616" i="16"/>
  <c r="C617" i="16"/>
  <c r="C796" i="16"/>
  <c r="C826" i="16"/>
  <c r="C676" i="16"/>
  <c r="C706" i="16"/>
  <c r="H946" i="16"/>
  <c r="C947" i="16"/>
  <c r="H1037" i="16"/>
  <c r="C1038" i="16"/>
  <c r="B1037" i="16"/>
  <c r="H1097" i="16"/>
  <c r="C1098" i="16"/>
  <c r="B1097" i="16"/>
  <c r="H912" i="16"/>
  <c r="C913" i="16"/>
  <c r="H886" i="16"/>
  <c r="B889" i="16"/>
  <c r="H890" i="16"/>
  <c r="B893" i="16"/>
  <c r="H894" i="16"/>
  <c r="B897" i="16"/>
  <c r="H898" i="16"/>
  <c r="B901" i="16"/>
  <c r="H902" i="16"/>
  <c r="B905" i="16"/>
  <c r="H906" i="16"/>
  <c r="B909" i="16"/>
  <c r="H910" i="16"/>
  <c r="H916" i="16"/>
  <c r="C917" i="16"/>
  <c r="H1065" i="16"/>
  <c r="C1066" i="16"/>
  <c r="B1065" i="16"/>
  <c r="C976" i="16"/>
  <c r="C1157" i="16"/>
  <c r="B1156" i="16"/>
  <c r="B1202" i="16"/>
  <c r="C1203" i="16"/>
  <c r="H1202" i="16"/>
  <c r="B1305" i="16"/>
  <c r="C1306" i="16"/>
  <c r="H1305" i="16"/>
  <c r="C1217" i="16"/>
  <c r="B1216" i="16"/>
  <c r="H1246" i="16"/>
  <c r="C1247" i="16"/>
  <c r="B1246" i="16"/>
  <c r="H1276" i="16"/>
  <c r="C1277" i="16"/>
  <c r="B1276" i="16"/>
  <c r="H1186" i="16"/>
  <c r="B1189" i="16"/>
  <c r="H1190" i="16"/>
  <c r="B1193" i="16"/>
  <c r="H1194" i="16"/>
  <c r="B1197" i="16"/>
  <c r="H1198" i="16"/>
  <c r="B1201" i="16"/>
  <c r="B1215" i="16"/>
  <c r="B1245" i="16"/>
  <c r="B1275" i="16"/>
  <c r="B1335" i="16"/>
  <c r="C1366" i="16"/>
  <c r="C1336" i="16"/>
  <c r="H1365" i="16"/>
  <c r="C1396" i="16"/>
  <c r="C1426" i="16"/>
  <c r="C1456" i="16"/>
  <c r="H1455" i="16"/>
  <c r="C1486" i="16"/>
  <c r="C1516" i="16"/>
  <c r="H1515" i="16"/>
  <c r="H1577" i="16"/>
  <c r="C1546" i="16"/>
  <c r="H1576" i="16"/>
  <c r="B1515" i="16"/>
  <c r="C1578" i="16"/>
  <c r="J85" i="15"/>
  <c r="B116" i="8"/>
  <c r="B112" i="8"/>
  <c r="B114" i="8"/>
  <c r="H1066" i="16" l="1"/>
  <c r="C1067" i="16"/>
  <c r="B1066" i="16"/>
  <c r="C1008" i="16"/>
  <c r="H1007" i="16"/>
  <c r="B1007" i="16"/>
  <c r="H768" i="16"/>
  <c r="C769" i="16"/>
  <c r="B768" i="16"/>
  <c r="H1126" i="16"/>
  <c r="C1127" i="16"/>
  <c r="B1126" i="16"/>
  <c r="H377" i="16"/>
  <c r="C378" i="16"/>
  <c r="B377" i="16"/>
  <c r="H407" i="16"/>
  <c r="C408" i="16"/>
  <c r="B407" i="16"/>
  <c r="B226" i="16"/>
  <c r="C227" i="16"/>
  <c r="H226" i="16"/>
  <c r="C1218" i="16"/>
  <c r="B1217" i="16"/>
  <c r="H1217" i="16"/>
  <c r="C1158" i="16"/>
  <c r="H1157" i="16"/>
  <c r="B1157" i="16"/>
  <c r="H913" i="16"/>
  <c r="C914" i="16"/>
  <c r="B913" i="16"/>
  <c r="B826" i="16"/>
  <c r="H826" i="16"/>
  <c r="C827" i="16"/>
  <c r="B196" i="16"/>
  <c r="C197" i="16"/>
  <c r="H196" i="16"/>
  <c r="B1546" i="16"/>
  <c r="B1547" i="16" s="1"/>
  <c r="B1548" i="16" s="1"/>
  <c r="B1549" i="16" s="1"/>
  <c r="B1550" i="16" s="1"/>
  <c r="C1547" i="16"/>
  <c r="H1546" i="16"/>
  <c r="H1247" i="16"/>
  <c r="C1248" i="16"/>
  <c r="B1247" i="16"/>
  <c r="B1203" i="16"/>
  <c r="H1203" i="16"/>
  <c r="C1204" i="16"/>
  <c r="H917" i="16"/>
  <c r="C918" i="16"/>
  <c r="B917" i="16"/>
  <c r="B796" i="16"/>
  <c r="H796" i="16"/>
  <c r="C797" i="16"/>
  <c r="H736" i="16"/>
  <c r="C737" i="16"/>
  <c r="B736" i="16"/>
  <c r="H466" i="16"/>
  <c r="C467" i="16"/>
  <c r="B466" i="16"/>
  <c r="C857" i="16"/>
  <c r="B856" i="16"/>
  <c r="H856" i="16"/>
  <c r="H647" i="16"/>
  <c r="C648" i="16"/>
  <c r="B647" i="16"/>
  <c r="H347" i="16"/>
  <c r="C348" i="16"/>
  <c r="B347" i="16"/>
  <c r="B166" i="16"/>
  <c r="C167" i="16"/>
  <c r="H166" i="16"/>
  <c r="B18" i="16"/>
  <c r="C19" i="16"/>
  <c r="H18" i="16"/>
  <c r="B1456" i="16"/>
  <c r="H1456" i="16"/>
  <c r="C1457" i="16"/>
  <c r="H1336" i="16"/>
  <c r="C1337" i="16"/>
  <c r="B1336" i="16"/>
  <c r="H1098" i="16"/>
  <c r="C1099" i="16"/>
  <c r="B1098" i="16"/>
  <c r="H676" i="16"/>
  <c r="C677" i="16"/>
  <c r="B676" i="16"/>
  <c r="B106" i="16"/>
  <c r="C107" i="16"/>
  <c r="H106" i="16"/>
  <c r="C1517" i="16"/>
  <c r="B1516" i="16"/>
  <c r="H1516" i="16"/>
  <c r="B1426" i="16"/>
  <c r="H1426" i="16"/>
  <c r="C1427" i="16"/>
  <c r="B1366" i="16"/>
  <c r="H1366" i="16"/>
  <c r="C1367" i="16"/>
  <c r="H947" i="16"/>
  <c r="C948" i="16"/>
  <c r="B947" i="16"/>
  <c r="H496" i="16"/>
  <c r="C497" i="16"/>
  <c r="B496" i="16"/>
  <c r="B46" i="16"/>
  <c r="C47" i="16"/>
  <c r="H46" i="16"/>
  <c r="B1486" i="16"/>
  <c r="H1486" i="16"/>
  <c r="C1487" i="16"/>
  <c r="B1396" i="16"/>
  <c r="C1397" i="16"/>
  <c r="H1396" i="16"/>
  <c r="H976" i="16"/>
  <c r="C977" i="16"/>
  <c r="B976" i="16"/>
  <c r="B1578" i="16"/>
  <c r="C1579" i="16"/>
  <c r="H1578" i="16"/>
  <c r="H1277" i="16"/>
  <c r="C1278" i="16"/>
  <c r="B1277" i="16"/>
  <c r="B1306" i="16"/>
  <c r="C1307" i="16"/>
  <c r="H1306" i="16"/>
  <c r="H1038" i="16"/>
  <c r="C1039" i="16"/>
  <c r="B1038" i="16"/>
  <c r="H706" i="16"/>
  <c r="B706" i="16"/>
  <c r="C707" i="16"/>
  <c r="H617" i="16"/>
  <c r="C618" i="16"/>
  <c r="B617" i="16"/>
  <c r="H436" i="16"/>
  <c r="C437" i="16"/>
  <c r="B436" i="16"/>
  <c r="H596" i="16"/>
  <c r="C597" i="16"/>
  <c r="B596" i="16"/>
  <c r="B256" i="16"/>
  <c r="H256" i="16"/>
  <c r="C257" i="16"/>
  <c r="B136" i="16"/>
  <c r="C137" i="16"/>
  <c r="H136" i="16"/>
  <c r="B77" i="16"/>
  <c r="C78" i="16"/>
  <c r="H77" i="16"/>
  <c r="E24" i="9"/>
  <c r="D136" i="8" s="1"/>
  <c r="E27" i="9"/>
  <c r="H497" i="16" l="1"/>
  <c r="C498" i="16"/>
  <c r="B497" i="16"/>
  <c r="B1579" i="16"/>
  <c r="H1579" i="16"/>
  <c r="C1580" i="16"/>
  <c r="B1487" i="16"/>
  <c r="H1487" i="16"/>
  <c r="C1488" i="16"/>
  <c r="H1099" i="16"/>
  <c r="C1100" i="16"/>
  <c r="B1099" i="16"/>
  <c r="B227" i="16"/>
  <c r="C228" i="16"/>
  <c r="H227" i="16"/>
  <c r="H769" i="16"/>
  <c r="C770" i="16"/>
  <c r="B769" i="16"/>
  <c r="C1009" i="16"/>
  <c r="H1008" i="16"/>
  <c r="B1008" i="16"/>
  <c r="H597" i="16"/>
  <c r="C598" i="16"/>
  <c r="B597" i="16"/>
  <c r="H707" i="16"/>
  <c r="C708" i="16"/>
  <c r="B707" i="16"/>
  <c r="H1039" i="16"/>
  <c r="C1040" i="16"/>
  <c r="B1039" i="16"/>
  <c r="B1427" i="16"/>
  <c r="H1427" i="16"/>
  <c r="C1428" i="16"/>
  <c r="B47" i="16"/>
  <c r="H47" i="16"/>
  <c r="C48" i="16"/>
  <c r="B1367" i="16"/>
  <c r="C1368" i="16"/>
  <c r="H1367" i="16"/>
  <c r="B1517" i="16"/>
  <c r="C1518" i="16"/>
  <c r="H1517" i="16"/>
  <c r="H467" i="16"/>
  <c r="C468" i="16"/>
  <c r="B467" i="16"/>
  <c r="B137" i="16"/>
  <c r="C138" i="16"/>
  <c r="H137" i="16"/>
  <c r="H618" i="16"/>
  <c r="C619" i="16"/>
  <c r="B618" i="16"/>
  <c r="H1278" i="16"/>
  <c r="C1279" i="16"/>
  <c r="B1278" i="16"/>
  <c r="H677" i="16"/>
  <c r="C678" i="16"/>
  <c r="B677" i="16"/>
  <c r="B1457" i="16"/>
  <c r="H1457" i="16"/>
  <c r="C1458" i="16"/>
  <c r="B19" i="16"/>
  <c r="H19" i="16"/>
  <c r="C20" i="16"/>
  <c r="B797" i="16"/>
  <c r="H797" i="16"/>
  <c r="C798" i="16"/>
  <c r="H918" i="16"/>
  <c r="C919" i="16"/>
  <c r="B918" i="16"/>
  <c r="B197" i="16"/>
  <c r="C198" i="16"/>
  <c r="H197" i="16"/>
  <c r="H1127" i="16"/>
  <c r="C1128" i="16"/>
  <c r="B1127" i="16"/>
  <c r="H977" i="16"/>
  <c r="C978" i="16"/>
  <c r="B977" i="16"/>
  <c r="B167" i="16"/>
  <c r="C168" i="16"/>
  <c r="H167" i="16"/>
  <c r="B78" i="16"/>
  <c r="C79" i="16"/>
  <c r="H78" i="16"/>
  <c r="H437" i="16"/>
  <c r="C438" i="16"/>
  <c r="B437" i="16"/>
  <c r="B1307" i="16"/>
  <c r="H1307" i="16"/>
  <c r="C1308" i="16"/>
  <c r="B1397" i="16"/>
  <c r="C1398" i="16"/>
  <c r="H1397" i="16"/>
  <c r="H948" i="16"/>
  <c r="C949" i="16"/>
  <c r="B948" i="16"/>
  <c r="B107" i="16"/>
  <c r="H107" i="16"/>
  <c r="C108" i="16"/>
  <c r="H648" i="16"/>
  <c r="C649" i="16"/>
  <c r="B648" i="16"/>
  <c r="C858" i="16"/>
  <c r="H857" i="16"/>
  <c r="B857" i="16"/>
  <c r="C1548" i="16"/>
  <c r="H1547" i="16"/>
  <c r="C1219" i="16"/>
  <c r="B1218" i="16"/>
  <c r="H1218" i="16"/>
  <c r="H378" i="16"/>
  <c r="C379" i="16"/>
  <c r="B378" i="16"/>
  <c r="H1067" i="16"/>
  <c r="C1068" i="16"/>
  <c r="B1067" i="16"/>
  <c r="B257" i="16"/>
  <c r="H257" i="16"/>
  <c r="C258" i="16"/>
  <c r="H1337" i="16"/>
  <c r="C1338" i="16"/>
  <c r="B1337" i="16"/>
  <c r="H348" i="16"/>
  <c r="C349" i="16"/>
  <c r="B348" i="16"/>
  <c r="H737" i="16"/>
  <c r="C738" i="16"/>
  <c r="B737" i="16"/>
  <c r="B1204" i="16"/>
  <c r="H1204" i="16"/>
  <c r="C1205" i="16"/>
  <c r="H1248" i="16"/>
  <c r="C1249" i="16"/>
  <c r="B1248" i="16"/>
  <c r="B827" i="16"/>
  <c r="H827" i="16"/>
  <c r="C828" i="16"/>
  <c r="H914" i="16"/>
  <c r="B914" i="16"/>
  <c r="C1159" i="16"/>
  <c r="H1158" i="16"/>
  <c r="B1158" i="16"/>
  <c r="H408" i="16"/>
  <c r="C409" i="16"/>
  <c r="B408" i="16"/>
  <c r="E25" i="9"/>
  <c r="C1160" i="16" l="1"/>
  <c r="H1159" i="16"/>
  <c r="B1159" i="16"/>
  <c r="H379" i="16"/>
  <c r="C380" i="16"/>
  <c r="B379" i="16"/>
  <c r="C1220" i="16"/>
  <c r="B1219" i="16"/>
  <c r="H1219" i="16"/>
  <c r="B1398" i="16"/>
  <c r="C1399" i="16"/>
  <c r="H1398" i="16"/>
  <c r="B168" i="16"/>
  <c r="C169" i="16"/>
  <c r="H168" i="16"/>
  <c r="H919" i="16"/>
  <c r="C920" i="16"/>
  <c r="B919" i="16"/>
  <c r="B1458" i="16"/>
  <c r="H1458" i="16"/>
  <c r="C1459" i="16"/>
  <c r="H678" i="16"/>
  <c r="C679" i="16"/>
  <c r="B678" i="16"/>
  <c r="H468" i="16"/>
  <c r="C469" i="16"/>
  <c r="B468" i="16"/>
  <c r="B48" i="16"/>
  <c r="H48" i="16"/>
  <c r="C49" i="16"/>
  <c r="H738" i="16"/>
  <c r="B738" i="16"/>
  <c r="C739" i="16"/>
  <c r="H1068" i="16"/>
  <c r="B1068" i="16"/>
  <c r="C1069" i="16"/>
  <c r="C859" i="16"/>
  <c r="H858" i="16"/>
  <c r="B858" i="16"/>
  <c r="B108" i="16"/>
  <c r="H108" i="16"/>
  <c r="C109" i="16"/>
  <c r="H949" i="16"/>
  <c r="C950" i="16"/>
  <c r="B949" i="16"/>
  <c r="B79" i="16"/>
  <c r="H79" i="16"/>
  <c r="C80" i="16"/>
  <c r="B198" i="16"/>
  <c r="C199" i="16"/>
  <c r="H198" i="16"/>
  <c r="B20" i="16"/>
  <c r="H20" i="16"/>
  <c r="C21" i="16"/>
  <c r="B138" i="16"/>
  <c r="C139" i="16"/>
  <c r="H138" i="16"/>
  <c r="H598" i="16"/>
  <c r="C599" i="16"/>
  <c r="B598" i="16"/>
  <c r="C1010" i="16"/>
  <c r="H1009" i="16"/>
  <c r="B1009" i="16"/>
  <c r="H1100" i="16"/>
  <c r="B1100" i="16"/>
  <c r="C1101" i="16"/>
  <c r="H409" i="16"/>
  <c r="C410" i="16"/>
  <c r="B409" i="16"/>
  <c r="C1549" i="16"/>
  <c r="H1548" i="16"/>
  <c r="B1308" i="16"/>
  <c r="H1308" i="16"/>
  <c r="C1309" i="16"/>
  <c r="H438" i="16"/>
  <c r="C439" i="16"/>
  <c r="B438" i="16"/>
  <c r="H1128" i="16"/>
  <c r="C1129" i="16"/>
  <c r="B1128" i="16"/>
  <c r="B798" i="16"/>
  <c r="H798" i="16"/>
  <c r="C799" i="16"/>
  <c r="H619" i="16"/>
  <c r="C620" i="16"/>
  <c r="B619" i="16"/>
  <c r="B1368" i="16"/>
  <c r="C1369" i="16"/>
  <c r="H1368" i="16"/>
  <c r="H708" i="16"/>
  <c r="C709" i="16"/>
  <c r="B708" i="16"/>
  <c r="B228" i="16"/>
  <c r="C229" i="16"/>
  <c r="H228" i="16"/>
  <c r="B1580" i="16"/>
  <c r="H1580" i="16"/>
  <c r="C1581" i="16"/>
  <c r="H498" i="16"/>
  <c r="C499" i="16"/>
  <c r="B498" i="16"/>
  <c r="H349" i="16"/>
  <c r="C350" i="16"/>
  <c r="B349" i="16"/>
  <c r="C1206" i="16"/>
  <c r="B1205" i="16"/>
  <c r="H1205" i="16"/>
  <c r="B258" i="16"/>
  <c r="H258" i="16"/>
  <c r="C259" i="16"/>
  <c r="B828" i="16"/>
  <c r="H828" i="16"/>
  <c r="C829" i="16"/>
  <c r="H1249" i="16"/>
  <c r="C1250" i="16"/>
  <c r="B1249" i="16"/>
  <c r="H1338" i="16"/>
  <c r="C1339" i="16"/>
  <c r="B1338" i="16"/>
  <c r="H649" i="16"/>
  <c r="C650" i="16"/>
  <c r="B649" i="16"/>
  <c r="H978" i="16"/>
  <c r="C979" i="16"/>
  <c r="B978" i="16"/>
  <c r="H1279" i="16"/>
  <c r="C1280" i="16"/>
  <c r="B1279" i="16"/>
  <c r="B1518" i="16"/>
  <c r="C1519" i="16"/>
  <c r="H1518" i="16"/>
  <c r="B1428" i="16"/>
  <c r="H1428" i="16"/>
  <c r="C1429" i="16"/>
  <c r="H1040" i="16"/>
  <c r="C1041" i="16"/>
  <c r="B1040" i="16"/>
  <c r="H770" i="16"/>
  <c r="C771" i="16"/>
  <c r="B770" i="16"/>
  <c r="B1488" i="16"/>
  <c r="H1488" i="16"/>
  <c r="C1489" i="16"/>
  <c r="B63" i="8"/>
  <c r="B1369" i="16" l="1"/>
  <c r="H1369" i="16"/>
  <c r="C1370" i="16"/>
  <c r="H439" i="16"/>
  <c r="C440" i="16"/>
  <c r="B439" i="16"/>
  <c r="H410" i="16"/>
  <c r="C411" i="16"/>
  <c r="B410" i="16"/>
  <c r="B139" i="16"/>
  <c r="C140" i="16"/>
  <c r="H139" i="16"/>
  <c r="B80" i="16"/>
  <c r="H80" i="16"/>
  <c r="C81" i="16"/>
  <c r="H950" i="16"/>
  <c r="C951" i="16"/>
  <c r="B950" i="16"/>
  <c r="H1069" i="16"/>
  <c r="C1070" i="16"/>
  <c r="B1069" i="16"/>
  <c r="H1041" i="16"/>
  <c r="C1042" i="16"/>
  <c r="B1041" i="16"/>
  <c r="H979" i="16"/>
  <c r="C980" i="16"/>
  <c r="B979" i="16"/>
  <c r="H771" i="16"/>
  <c r="C772" i="16"/>
  <c r="B771" i="16"/>
  <c r="H1250" i="16"/>
  <c r="C1251" i="16"/>
  <c r="B1250" i="16"/>
  <c r="H350" i="16"/>
  <c r="C351" i="16"/>
  <c r="B350" i="16"/>
  <c r="H709" i="16"/>
  <c r="C710" i="16"/>
  <c r="B709" i="16"/>
  <c r="B799" i="16"/>
  <c r="H799" i="16"/>
  <c r="C800" i="16"/>
  <c r="H599" i="16"/>
  <c r="C600" i="16"/>
  <c r="B599" i="16"/>
  <c r="H679" i="16"/>
  <c r="C680" i="16"/>
  <c r="B679" i="16"/>
  <c r="B1399" i="16"/>
  <c r="C1400" i="16"/>
  <c r="H1399" i="16"/>
  <c r="C1221" i="16"/>
  <c r="B1220" i="16"/>
  <c r="H1220" i="16"/>
  <c r="H499" i="16"/>
  <c r="C500" i="16"/>
  <c r="B499" i="16"/>
  <c r="H1280" i="16"/>
  <c r="C1281" i="16"/>
  <c r="B1280" i="16"/>
  <c r="H1129" i="16"/>
  <c r="C1130" i="16"/>
  <c r="B1129" i="16"/>
  <c r="B1429" i="16"/>
  <c r="H1429" i="16"/>
  <c r="C1430" i="16"/>
  <c r="C1520" i="16"/>
  <c r="H1519" i="16"/>
  <c r="B1519" i="16"/>
  <c r="H1339" i="16"/>
  <c r="C1340" i="16"/>
  <c r="B1339" i="16"/>
  <c r="B259" i="16"/>
  <c r="H259" i="16"/>
  <c r="C260" i="16"/>
  <c r="B1581" i="16"/>
  <c r="H1581" i="16"/>
  <c r="C1582" i="16"/>
  <c r="B229" i="16"/>
  <c r="C230" i="16"/>
  <c r="H229" i="16"/>
  <c r="B1309" i="16"/>
  <c r="C1310" i="16"/>
  <c r="H1309" i="16"/>
  <c r="C1550" i="16"/>
  <c r="H1549" i="16"/>
  <c r="H1101" i="16"/>
  <c r="C1102" i="16"/>
  <c r="B1101" i="16"/>
  <c r="B21" i="16"/>
  <c r="C22" i="16"/>
  <c r="H21" i="16"/>
  <c r="B199" i="16"/>
  <c r="C200" i="16"/>
  <c r="H199" i="16"/>
  <c r="B109" i="16"/>
  <c r="C110" i="16"/>
  <c r="H109" i="16"/>
  <c r="B49" i="16"/>
  <c r="C50" i="16"/>
  <c r="H49" i="16"/>
  <c r="H469" i="16"/>
  <c r="C470" i="16"/>
  <c r="B469" i="16"/>
  <c r="B169" i="16"/>
  <c r="C170" i="16"/>
  <c r="H169" i="16"/>
  <c r="B1489" i="16"/>
  <c r="H1489" i="16"/>
  <c r="C1490" i="16"/>
  <c r="H650" i="16"/>
  <c r="C651" i="16"/>
  <c r="B650" i="16"/>
  <c r="B829" i="16"/>
  <c r="H829" i="16"/>
  <c r="C830" i="16"/>
  <c r="C1207" i="16"/>
  <c r="B1206" i="16"/>
  <c r="H1206" i="16"/>
  <c r="H620" i="16"/>
  <c r="C621" i="16"/>
  <c r="B620" i="16"/>
  <c r="C1011" i="16"/>
  <c r="B1010" i="16"/>
  <c r="H1010" i="16"/>
  <c r="C860" i="16"/>
  <c r="H859" i="16"/>
  <c r="B859" i="16"/>
  <c r="H739" i="16"/>
  <c r="C740" i="16"/>
  <c r="B739" i="16"/>
  <c r="B1459" i="16"/>
  <c r="H1459" i="16"/>
  <c r="C1460" i="16"/>
  <c r="H920" i="16"/>
  <c r="C921" i="16"/>
  <c r="B920" i="16"/>
  <c r="H380" i="16"/>
  <c r="C381" i="16"/>
  <c r="B380" i="16"/>
  <c r="C1161" i="16"/>
  <c r="B1160" i="16"/>
  <c r="H1160" i="16"/>
  <c r="B93" i="8"/>
  <c r="B91" i="8"/>
  <c r="B89" i="8"/>
  <c r="B87" i="8"/>
  <c r="B85" i="8"/>
  <c r="B83" i="8"/>
  <c r="H1070" i="16" l="1"/>
  <c r="C1071" i="16"/>
  <c r="B1070" i="16"/>
  <c r="C1012" i="16"/>
  <c r="H1011" i="16"/>
  <c r="B1011" i="16"/>
  <c r="H470" i="16"/>
  <c r="C471" i="16"/>
  <c r="B470" i="16"/>
  <c r="B22" i="16"/>
  <c r="C23" i="16"/>
  <c r="H22" i="16"/>
  <c r="B1310" i="16"/>
  <c r="C1311" i="16"/>
  <c r="H1310" i="16"/>
  <c r="B260" i="16"/>
  <c r="H260" i="16"/>
  <c r="C261" i="16"/>
  <c r="H1340" i="16"/>
  <c r="C1341" i="16"/>
  <c r="B1340" i="16"/>
  <c r="H1520" i="16"/>
  <c r="C1521" i="16"/>
  <c r="B1520" i="16"/>
  <c r="H1281" i="16"/>
  <c r="C1282" i="16"/>
  <c r="B1281" i="16"/>
  <c r="H680" i="16"/>
  <c r="C681" i="16"/>
  <c r="B680" i="16"/>
  <c r="H351" i="16"/>
  <c r="C352" i="16"/>
  <c r="B351" i="16"/>
  <c r="H1042" i="16"/>
  <c r="C1043" i="16"/>
  <c r="B1042" i="16"/>
  <c r="B81" i="16"/>
  <c r="C82" i="16"/>
  <c r="H81" i="16"/>
  <c r="B140" i="16"/>
  <c r="C141" i="16"/>
  <c r="H140" i="16"/>
  <c r="B1370" i="16"/>
  <c r="H1370" i="16"/>
  <c r="C1371" i="16"/>
  <c r="H651" i="16"/>
  <c r="C652" i="16"/>
  <c r="B651" i="16"/>
  <c r="H1102" i="16"/>
  <c r="C1103" i="16"/>
  <c r="B1102" i="16"/>
  <c r="B230" i="16"/>
  <c r="C231" i="16"/>
  <c r="H230" i="16"/>
  <c r="H500" i="16"/>
  <c r="C501" i="16"/>
  <c r="B500" i="16"/>
  <c r="C1222" i="16"/>
  <c r="B1221" i="16"/>
  <c r="H1221" i="16"/>
  <c r="H1251" i="16"/>
  <c r="C1252" i="16"/>
  <c r="B1251" i="16"/>
  <c r="H411" i="16"/>
  <c r="C412" i="16"/>
  <c r="B411" i="16"/>
  <c r="H381" i="16"/>
  <c r="C382" i="16"/>
  <c r="B381" i="16"/>
  <c r="H740" i="16"/>
  <c r="C741" i="16"/>
  <c r="B740" i="16"/>
  <c r="B170" i="16"/>
  <c r="C171" i="16"/>
  <c r="H170" i="16"/>
  <c r="B1582" i="16"/>
  <c r="H1582" i="16"/>
  <c r="C1583" i="16"/>
  <c r="B1430" i="16"/>
  <c r="H1430" i="16"/>
  <c r="C1431" i="16"/>
  <c r="H1130" i="16"/>
  <c r="C1131" i="16"/>
  <c r="B1130" i="16"/>
  <c r="B1400" i="16"/>
  <c r="C1401" i="16"/>
  <c r="H1400" i="16"/>
  <c r="B800" i="16"/>
  <c r="H800" i="16"/>
  <c r="C801" i="16"/>
  <c r="H710" i="16"/>
  <c r="C711" i="16"/>
  <c r="B710" i="16"/>
  <c r="H980" i="16"/>
  <c r="C981" i="16"/>
  <c r="B980" i="16"/>
  <c r="H921" i="16"/>
  <c r="C922" i="16"/>
  <c r="B921" i="16"/>
  <c r="B830" i="16"/>
  <c r="H830" i="16"/>
  <c r="C831" i="16"/>
  <c r="B50" i="16"/>
  <c r="C51" i="16"/>
  <c r="H50" i="16"/>
  <c r="H600" i="16"/>
  <c r="C601" i="16"/>
  <c r="B600" i="16"/>
  <c r="B1460" i="16"/>
  <c r="H1460" i="16"/>
  <c r="C1461" i="16"/>
  <c r="C861" i="16"/>
  <c r="B860" i="16"/>
  <c r="H860" i="16"/>
  <c r="B1490" i="16"/>
  <c r="H1490" i="16"/>
  <c r="C1491" i="16"/>
  <c r="B200" i="16"/>
  <c r="C201" i="16"/>
  <c r="H200" i="16"/>
  <c r="C1162" i="16"/>
  <c r="H1161" i="16"/>
  <c r="B1161" i="16"/>
  <c r="H621" i="16"/>
  <c r="C622" i="16"/>
  <c r="B621" i="16"/>
  <c r="C1208" i="16"/>
  <c r="B1207" i="16"/>
  <c r="H1207" i="16"/>
  <c r="B110" i="16"/>
  <c r="C111" i="16"/>
  <c r="H110" i="16"/>
  <c r="C1551" i="16"/>
  <c r="H1550" i="16"/>
  <c r="H772" i="16"/>
  <c r="C773" i="16"/>
  <c r="B772" i="16"/>
  <c r="H951" i="16"/>
  <c r="C952" i="16"/>
  <c r="B951" i="16"/>
  <c r="H440" i="16"/>
  <c r="C441" i="16"/>
  <c r="B440" i="16"/>
  <c r="E31" i="9"/>
  <c r="H382" i="16" l="1"/>
  <c r="C383" i="16"/>
  <c r="B382" i="16"/>
  <c r="H352" i="16"/>
  <c r="C353" i="16"/>
  <c r="B352" i="16"/>
  <c r="H471" i="16"/>
  <c r="C472" i="16"/>
  <c r="B471" i="16"/>
  <c r="H981" i="16"/>
  <c r="C982" i="16"/>
  <c r="B981" i="16"/>
  <c r="H1131" i="16"/>
  <c r="C1132" i="16"/>
  <c r="B1131" i="16"/>
  <c r="H652" i="16"/>
  <c r="C653" i="16"/>
  <c r="B652" i="16"/>
  <c r="H1043" i="16"/>
  <c r="C1044" i="16"/>
  <c r="B1043" i="16"/>
  <c r="B1521" i="16"/>
  <c r="C1522" i="16"/>
  <c r="H1521" i="16"/>
  <c r="B23" i="16"/>
  <c r="H23" i="16"/>
  <c r="C24" i="16"/>
  <c r="H773" i="16"/>
  <c r="C774" i="16"/>
  <c r="B773" i="16"/>
  <c r="B51" i="16"/>
  <c r="H51" i="16"/>
  <c r="C52" i="16"/>
  <c r="H1341" i="16"/>
  <c r="C1342" i="16"/>
  <c r="B1341" i="16"/>
  <c r="B111" i="16"/>
  <c r="H111" i="16"/>
  <c r="C112" i="16"/>
  <c r="C1209" i="16"/>
  <c r="B1208" i="16"/>
  <c r="H1208" i="16"/>
  <c r="B1461" i="16"/>
  <c r="H1461" i="16"/>
  <c r="C1462" i="16"/>
  <c r="H741" i="16"/>
  <c r="C742" i="16"/>
  <c r="B741" i="16"/>
  <c r="H441" i="16"/>
  <c r="C442" i="16"/>
  <c r="B441" i="16"/>
  <c r="B82" i="16"/>
  <c r="C83" i="16"/>
  <c r="H82" i="16"/>
  <c r="H1282" i="16"/>
  <c r="C1283" i="16"/>
  <c r="B1282" i="16"/>
  <c r="B261" i="16"/>
  <c r="H261" i="16"/>
  <c r="C262" i="16"/>
  <c r="B1311" i="16"/>
  <c r="H1311" i="16"/>
  <c r="C1312" i="16"/>
  <c r="H1071" i="16"/>
  <c r="C1072" i="16"/>
  <c r="B1071" i="16"/>
  <c r="C862" i="16"/>
  <c r="H861" i="16"/>
  <c r="B861" i="16"/>
  <c r="H711" i="16"/>
  <c r="C712" i="16"/>
  <c r="B711" i="16"/>
  <c r="H501" i="16"/>
  <c r="C502" i="16"/>
  <c r="B501" i="16"/>
  <c r="C1013" i="16"/>
  <c r="H1012" i="16"/>
  <c r="B1012" i="16"/>
  <c r="H952" i="16"/>
  <c r="C953" i="16"/>
  <c r="B952" i="16"/>
  <c r="B201" i="16"/>
  <c r="C202" i="16"/>
  <c r="H201" i="16"/>
  <c r="H601" i="16"/>
  <c r="C602" i="16"/>
  <c r="B601" i="16"/>
  <c r="B831" i="16"/>
  <c r="H831" i="16"/>
  <c r="C832" i="16"/>
  <c r="H922" i="16"/>
  <c r="C923" i="16"/>
  <c r="B922" i="16"/>
  <c r="B801" i="16"/>
  <c r="H801" i="16"/>
  <c r="C802" i="16"/>
  <c r="B1401" i="16"/>
  <c r="C1402" i="16"/>
  <c r="H1401" i="16"/>
  <c r="B1583" i="16"/>
  <c r="H1583" i="16"/>
  <c r="C1584" i="16"/>
  <c r="B171" i="16"/>
  <c r="C172" i="16"/>
  <c r="H171" i="16"/>
  <c r="H1252" i="16"/>
  <c r="C1253" i="16"/>
  <c r="B1252" i="16"/>
  <c r="C1223" i="16"/>
  <c r="B1222" i="16"/>
  <c r="H1222" i="16"/>
  <c r="H1103" i="16"/>
  <c r="C1104" i="16"/>
  <c r="B1103" i="16"/>
  <c r="B1551" i="16"/>
  <c r="H1551" i="16"/>
  <c r="C1552" i="16"/>
  <c r="H622" i="16"/>
  <c r="C623" i="16"/>
  <c r="B622" i="16"/>
  <c r="C1163" i="16"/>
  <c r="H1162" i="16"/>
  <c r="B1162" i="16"/>
  <c r="B1491" i="16"/>
  <c r="H1491" i="16"/>
  <c r="C1492" i="16"/>
  <c r="B1431" i="16"/>
  <c r="H1431" i="16"/>
  <c r="C1432" i="16"/>
  <c r="H412" i="16"/>
  <c r="C413" i="16"/>
  <c r="B412" i="16"/>
  <c r="B231" i="16"/>
  <c r="C232" i="16"/>
  <c r="H231" i="16"/>
  <c r="B1371" i="16"/>
  <c r="C1372" i="16"/>
  <c r="H1371" i="16"/>
  <c r="B141" i="16"/>
  <c r="C142" i="16"/>
  <c r="H141" i="16"/>
  <c r="H681" i="16"/>
  <c r="C682" i="16"/>
  <c r="B681" i="16"/>
  <c r="F42" i="8"/>
  <c r="F41" i="8"/>
  <c r="F40" i="8"/>
  <c r="F29" i="8"/>
  <c r="E30" i="9"/>
  <c r="B77" i="8"/>
  <c r="B75" i="8"/>
  <c r="B73" i="8"/>
  <c r="B71" i="8"/>
  <c r="B69" i="8"/>
  <c r="B67" i="8"/>
  <c r="B65" i="8"/>
  <c r="E16" i="9"/>
  <c r="E15" i="9"/>
  <c r="E17" i="9"/>
  <c r="B132" i="8"/>
  <c r="F148" i="8"/>
  <c r="B97" i="8"/>
  <c r="B95" i="8"/>
  <c r="C1210" i="16" l="1"/>
  <c r="B1209" i="16"/>
  <c r="H1209" i="16"/>
  <c r="H1044" i="16"/>
  <c r="B1044" i="16"/>
  <c r="C1045" i="16"/>
  <c r="H472" i="16"/>
  <c r="C473" i="16"/>
  <c r="B472" i="16"/>
  <c r="H682" i="16"/>
  <c r="C683" i="16"/>
  <c r="B682" i="16"/>
  <c r="H712" i="16"/>
  <c r="C713" i="16"/>
  <c r="B712" i="16"/>
  <c r="C863" i="16"/>
  <c r="H862" i="16"/>
  <c r="B862" i="16"/>
  <c r="H1312" i="16"/>
  <c r="B1312" i="16"/>
  <c r="C1313" i="16"/>
  <c r="H742" i="16"/>
  <c r="C743" i="16"/>
  <c r="B742" i="16"/>
  <c r="B112" i="16"/>
  <c r="H112" i="16"/>
  <c r="C113" i="16"/>
  <c r="H1342" i="16"/>
  <c r="C1343" i="16"/>
  <c r="B1342" i="16"/>
  <c r="B24" i="16"/>
  <c r="H24" i="16"/>
  <c r="C25" i="16"/>
  <c r="C1523" i="16"/>
  <c r="H1522" i="16"/>
  <c r="B1522" i="16"/>
  <c r="H982" i="16"/>
  <c r="C983" i="16"/>
  <c r="B982" i="16"/>
  <c r="B172" i="16"/>
  <c r="C173" i="16"/>
  <c r="H172" i="16"/>
  <c r="B802" i="16"/>
  <c r="H802" i="16"/>
  <c r="C803" i="16"/>
  <c r="H923" i="16"/>
  <c r="C924" i="16"/>
  <c r="B923" i="16"/>
  <c r="H1283" i="16"/>
  <c r="C1284" i="16"/>
  <c r="B1283" i="16"/>
  <c r="H1253" i="16"/>
  <c r="C1254" i="16"/>
  <c r="B1253" i="16"/>
  <c r="H502" i="16"/>
  <c r="C503" i="16"/>
  <c r="B502" i="16"/>
  <c r="H1132" i="16"/>
  <c r="B1132" i="16"/>
  <c r="C1133" i="16"/>
  <c r="H383" i="16"/>
  <c r="C384" i="16"/>
  <c r="B383" i="16"/>
  <c r="B142" i="16"/>
  <c r="C143" i="16"/>
  <c r="H142" i="16"/>
  <c r="H953" i="16"/>
  <c r="C954" i="16"/>
  <c r="B953" i="16"/>
  <c r="C1014" i="16"/>
  <c r="H1013" i="16"/>
  <c r="B1013" i="16"/>
  <c r="B262" i="16"/>
  <c r="H262" i="16"/>
  <c r="C263" i="16"/>
  <c r="H413" i="16"/>
  <c r="C414" i="16"/>
  <c r="B413" i="16"/>
  <c r="H623" i="16"/>
  <c r="C624" i="16"/>
  <c r="B623" i="16"/>
  <c r="B202" i="16"/>
  <c r="C203" i="16"/>
  <c r="H202" i="16"/>
  <c r="B232" i="16"/>
  <c r="C233" i="16"/>
  <c r="H232" i="16"/>
  <c r="B1492" i="16"/>
  <c r="H1492" i="16"/>
  <c r="C1493" i="16"/>
  <c r="B1584" i="16"/>
  <c r="H1584" i="16"/>
  <c r="C1585" i="16"/>
  <c r="B1402" i="16"/>
  <c r="C1403" i="16"/>
  <c r="H1402" i="16"/>
  <c r="B832" i="16"/>
  <c r="H832" i="16"/>
  <c r="C833" i="16"/>
  <c r="H602" i="16"/>
  <c r="C603" i="16"/>
  <c r="B602" i="16"/>
  <c r="H442" i="16"/>
  <c r="C443" i="16"/>
  <c r="B442" i="16"/>
  <c r="B1372" i="16"/>
  <c r="C1373" i="16"/>
  <c r="H1372" i="16"/>
  <c r="B1432" i="16"/>
  <c r="H1432" i="16"/>
  <c r="C1433" i="16"/>
  <c r="C1164" i="16"/>
  <c r="H1163" i="16"/>
  <c r="B1163" i="16"/>
  <c r="B1552" i="16"/>
  <c r="H1552" i="16"/>
  <c r="C1553" i="16"/>
  <c r="H1104" i="16"/>
  <c r="C1105" i="16"/>
  <c r="B1104" i="16"/>
  <c r="C1224" i="16"/>
  <c r="B1223" i="16"/>
  <c r="H1223" i="16"/>
  <c r="H1072" i="16"/>
  <c r="C1073" i="16"/>
  <c r="B1072" i="16"/>
  <c r="B83" i="16"/>
  <c r="H83" i="16"/>
  <c r="C84" i="16"/>
  <c r="B1462" i="16"/>
  <c r="H1462" i="16"/>
  <c r="C1463" i="16"/>
  <c r="B52" i="16"/>
  <c r="H52" i="16"/>
  <c r="C53" i="16"/>
  <c r="H774" i="16"/>
  <c r="B774" i="16"/>
  <c r="C775" i="16"/>
  <c r="H653" i="16"/>
  <c r="C654" i="16"/>
  <c r="B653" i="16"/>
  <c r="H353" i="16"/>
  <c r="C354" i="16"/>
  <c r="B353" i="16"/>
  <c r="D102" i="8"/>
  <c r="E56" i="9" s="1"/>
  <c r="H654" i="16" l="1"/>
  <c r="C655" i="16"/>
  <c r="B654" i="16"/>
  <c r="C1165" i="16"/>
  <c r="B1164" i="16"/>
  <c r="H1164" i="16"/>
  <c r="H443" i="16"/>
  <c r="C444" i="16"/>
  <c r="B443" i="16"/>
  <c r="H624" i="16"/>
  <c r="C625" i="16"/>
  <c r="B624" i="16"/>
  <c r="H954" i="16"/>
  <c r="C955" i="16"/>
  <c r="B954" i="16"/>
  <c r="H1133" i="16"/>
  <c r="C1134" i="16"/>
  <c r="B1133" i="16"/>
  <c r="H503" i="16"/>
  <c r="C504" i="16"/>
  <c r="B503" i="16"/>
  <c r="C864" i="16"/>
  <c r="H863" i="16"/>
  <c r="B863" i="16"/>
  <c r="H473" i="16"/>
  <c r="C474" i="16"/>
  <c r="B473" i="16"/>
  <c r="B1433" i="16"/>
  <c r="H1433" i="16"/>
  <c r="C1434" i="16"/>
  <c r="B1373" i="16"/>
  <c r="H1373" i="16"/>
  <c r="C1374" i="16"/>
  <c r="B833" i="16"/>
  <c r="H833" i="16"/>
  <c r="C834" i="16"/>
  <c r="B1403" i="16"/>
  <c r="C1404" i="16"/>
  <c r="H1403" i="16"/>
  <c r="B203" i="16"/>
  <c r="C204" i="16"/>
  <c r="H203" i="16"/>
  <c r="B263" i="16"/>
  <c r="H263" i="16"/>
  <c r="C264" i="16"/>
  <c r="H924" i="16"/>
  <c r="C925" i="16"/>
  <c r="B924" i="16"/>
  <c r="B113" i="16"/>
  <c r="C114" i="16"/>
  <c r="H113" i="16"/>
  <c r="H743" i="16"/>
  <c r="C744" i="16"/>
  <c r="B743" i="16"/>
  <c r="H683" i="16"/>
  <c r="C684" i="16"/>
  <c r="B683" i="16"/>
  <c r="H354" i="16"/>
  <c r="C355" i="16"/>
  <c r="B354" i="16"/>
  <c r="B1493" i="16"/>
  <c r="H1493" i="16"/>
  <c r="C1494" i="16"/>
  <c r="B233" i="16"/>
  <c r="C234" i="16"/>
  <c r="H233" i="16"/>
  <c r="C1015" i="16"/>
  <c r="B1014" i="16"/>
  <c r="H1014" i="16"/>
  <c r="H384" i="16"/>
  <c r="C385" i="16"/>
  <c r="B384" i="16"/>
  <c r="H1284" i="16"/>
  <c r="C1285" i="16"/>
  <c r="B1284" i="16"/>
  <c r="H983" i="16"/>
  <c r="C984" i="16"/>
  <c r="B983" i="16"/>
  <c r="C1524" i="16"/>
  <c r="H1523" i="16"/>
  <c r="B1523" i="16"/>
  <c r="H713" i="16"/>
  <c r="C714" i="16"/>
  <c r="B713" i="16"/>
  <c r="H1045" i="16"/>
  <c r="C1046" i="16"/>
  <c r="B1045" i="16"/>
  <c r="B1463" i="16"/>
  <c r="H1463" i="16"/>
  <c r="C1464" i="16"/>
  <c r="B53" i="16"/>
  <c r="C54" i="16"/>
  <c r="H53" i="16"/>
  <c r="H1105" i="16"/>
  <c r="C1106" i="16"/>
  <c r="B1105" i="16"/>
  <c r="H775" i="16"/>
  <c r="C776" i="16"/>
  <c r="B775" i="16"/>
  <c r="B84" i="16"/>
  <c r="H84" i="16"/>
  <c r="C85" i="16"/>
  <c r="H1073" i="16"/>
  <c r="C1074" i="16"/>
  <c r="B1073" i="16"/>
  <c r="C1225" i="16"/>
  <c r="B1224" i="16"/>
  <c r="H1224" i="16"/>
  <c r="B1553" i="16"/>
  <c r="C1554" i="16"/>
  <c r="H1553" i="16"/>
  <c r="H603" i="16"/>
  <c r="C604" i="16"/>
  <c r="B603" i="16"/>
  <c r="B1585" i="16"/>
  <c r="H1585" i="16"/>
  <c r="C1586" i="16"/>
  <c r="H414" i="16"/>
  <c r="C415" i="16"/>
  <c r="B414" i="16"/>
  <c r="B143" i="16"/>
  <c r="C144" i="16"/>
  <c r="H143" i="16"/>
  <c r="H1254" i="16"/>
  <c r="C1255" i="16"/>
  <c r="B1254" i="16"/>
  <c r="B803" i="16"/>
  <c r="H803" i="16"/>
  <c r="C804" i="16"/>
  <c r="B173" i="16"/>
  <c r="C174" i="16"/>
  <c r="H173" i="16"/>
  <c r="B25" i="16"/>
  <c r="C26" i="16"/>
  <c r="H25" i="16"/>
  <c r="H1343" i="16"/>
  <c r="C1344" i="16"/>
  <c r="B1343" i="16"/>
  <c r="H1313" i="16"/>
  <c r="B1313" i="16"/>
  <c r="C1314" i="16"/>
  <c r="C1211" i="16"/>
  <c r="B1210" i="16"/>
  <c r="H1210" i="16"/>
  <c r="E55" i="9"/>
  <c r="E54" i="9"/>
  <c r="E53" i="9"/>
  <c r="H1074" i="16" l="1"/>
  <c r="C1075" i="16"/>
  <c r="B1074" i="16"/>
  <c r="B834" i="16"/>
  <c r="H834" i="16"/>
  <c r="C835" i="16"/>
  <c r="H504" i="16"/>
  <c r="C505" i="16"/>
  <c r="B504" i="16"/>
  <c r="B174" i="16"/>
  <c r="C175" i="16"/>
  <c r="H174" i="16"/>
  <c r="H1106" i="16"/>
  <c r="C1107" i="16"/>
  <c r="B1106" i="16"/>
  <c r="H385" i="16"/>
  <c r="C386" i="16"/>
  <c r="B385" i="16"/>
  <c r="C1016" i="16"/>
  <c r="H1015" i="16"/>
  <c r="B1015" i="16"/>
  <c r="B1494" i="16"/>
  <c r="H1494" i="16"/>
  <c r="C1495" i="16"/>
  <c r="H355" i="16"/>
  <c r="C356" i="16"/>
  <c r="B355" i="16"/>
  <c r="H925" i="16"/>
  <c r="C926" i="16"/>
  <c r="B925" i="16"/>
  <c r="H625" i="16"/>
  <c r="C626" i="16"/>
  <c r="B625" i="16"/>
  <c r="B54" i="16"/>
  <c r="C55" i="16"/>
  <c r="H54" i="16"/>
  <c r="H444" i="16"/>
  <c r="C445" i="16"/>
  <c r="B444" i="16"/>
  <c r="H1524" i="16"/>
  <c r="C1525" i="16"/>
  <c r="B1524" i="16"/>
  <c r="C1212" i="16"/>
  <c r="B1211" i="16"/>
  <c r="H1211" i="16"/>
  <c r="B144" i="16"/>
  <c r="C145" i="16"/>
  <c r="H144" i="16"/>
  <c r="B1554" i="16"/>
  <c r="C1555" i="16"/>
  <c r="H1554" i="16"/>
  <c r="H776" i="16"/>
  <c r="C777" i="16"/>
  <c r="B776" i="16"/>
  <c r="H1046" i="16"/>
  <c r="C1047" i="16"/>
  <c r="B1046" i="16"/>
  <c r="B114" i="16"/>
  <c r="C115" i="16"/>
  <c r="H114" i="16"/>
  <c r="B1404" i="16"/>
  <c r="C1405" i="16"/>
  <c r="H1404" i="16"/>
  <c r="B1434" i="16"/>
  <c r="H1434" i="16"/>
  <c r="C1435" i="16"/>
  <c r="H474" i="16"/>
  <c r="C475" i="16"/>
  <c r="B474" i="16"/>
  <c r="C865" i="16"/>
  <c r="B864" i="16"/>
  <c r="H864" i="16"/>
  <c r="H955" i="16"/>
  <c r="C956" i="16"/>
  <c r="B955" i="16"/>
  <c r="H655" i="16"/>
  <c r="C656" i="16"/>
  <c r="B655" i="16"/>
  <c r="H684" i="16"/>
  <c r="C685" i="16"/>
  <c r="B684" i="16"/>
  <c r="C1166" i="16"/>
  <c r="H1165" i="16"/>
  <c r="B1165" i="16"/>
  <c r="H415" i="16"/>
  <c r="C416" i="16"/>
  <c r="B415" i="16"/>
  <c r="H714" i="16"/>
  <c r="B714" i="16"/>
  <c r="C715" i="16"/>
  <c r="B26" i="16"/>
  <c r="C27" i="16"/>
  <c r="H26" i="16"/>
  <c r="C1226" i="16"/>
  <c r="B1225" i="16"/>
  <c r="H1225" i="16"/>
  <c r="B85" i="16"/>
  <c r="C86" i="16"/>
  <c r="H85" i="16"/>
  <c r="B1464" i="16"/>
  <c r="H1464" i="16"/>
  <c r="C1465" i="16"/>
  <c r="H1285" i="16"/>
  <c r="C1286" i="16"/>
  <c r="B1285" i="16"/>
  <c r="H1314" i="16"/>
  <c r="B1314" i="16"/>
  <c r="C1315" i="16"/>
  <c r="H1344" i="16"/>
  <c r="C1345" i="16"/>
  <c r="B1344" i="16"/>
  <c r="B804" i="16"/>
  <c r="H804" i="16"/>
  <c r="C805" i="16"/>
  <c r="H1255" i="16"/>
  <c r="C1256" i="16"/>
  <c r="B1255" i="16"/>
  <c r="B1586" i="16"/>
  <c r="H1586" i="16"/>
  <c r="C1587" i="16"/>
  <c r="H604" i="16"/>
  <c r="C605" i="16"/>
  <c r="B604" i="16"/>
  <c r="H984" i="16"/>
  <c r="C985" i="16"/>
  <c r="B984" i="16"/>
  <c r="B234" i="16"/>
  <c r="C235" i="16"/>
  <c r="H234" i="16"/>
  <c r="H744" i="16"/>
  <c r="C745" i="16"/>
  <c r="B744" i="16"/>
  <c r="B264" i="16"/>
  <c r="H264" i="16"/>
  <c r="C265" i="16"/>
  <c r="B204" i="16"/>
  <c r="C205" i="16"/>
  <c r="H204" i="16"/>
  <c r="B1374" i="16"/>
  <c r="H1374" i="16"/>
  <c r="C1375" i="16"/>
  <c r="H1134" i="16"/>
  <c r="C1135" i="16"/>
  <c r="B1134" i="16"/>
  <c r="E52" i="9"/>
  <c r="B235" i="16" l="1"/>
  <c r="C236" i="16"/>
  <c r="H235" i="16"/>
  <c r="H1256" i="16"/>
  <c r="C1257" i="16"/>
  <c r="B1256" i="16"/>
  <c r="B1495" i="16"/>
  <c r="H1495" i="16"/>
  <c r="C1496" i="16"/>
  <c r="H505" i="16"/>
  <c r="C506" i="16"/>
  <c r="B505" i="16"/>
  <c r="H1135" i="16"/>
  <c r="C1136" i="16"/>
  <c r="B1135" i="16"/>
  <c r="H745" i="16"/>
  <c r="C746" i="16"/>
  <c r="B745" i="16"/>
  <c r="B115" i="16"/>
  <c r="H115" i="16"/>
  <c r="C116" i="16"/>
  <c r="B145" i="16"/>
  <c r="C146" i="16"/>
  <c r="H145" i="16"/>
  <c r="C1213" i="16"/>
  <c r="B1212" i="16"/>
  <c r="H1212" i="16"/>
  <c r="B55" i="16"/>
  <c r="H55" i="16"/>
  <c r="C56" i="16"/>
  <c r="C1017" i="16"/>
  <c r="H1016" i="16"/>
  <c r="B1016" i="16"/>
  <c r="B175" i="16"/>
  <c r="C176" i="16"/>
  <c r="H175" i="16"/>
  <c r="B27" i="16"/>
  <c r="H27" i="16"/>
  <c r="C28" i="16"/>
  <c r="H475" i="16"/>
  <c r="C476" i="16"/>
  <c r="B475" i="16"/>
  <c r="H626" i="16"/>
  <c r="C627" i="16"/>
  <c r="B626" i="16"/>
  <c r="H605" i="16"/>
  <c r="C606" i="16"/>
  <c r="B605" i="16"/>
  <c r="C1227" i="16"/>
  <c r="B1226" i="16"/>
  <c r="H1226" i="16"/>
  <c r="H416" i="16"/>
  <c r="C417" i="16"/>
  <c r="B416" i="16"/>
  <c r="C1167" i="16"/>
  <c r="H1166" i="16"/>
  <c r="B1166" i="16"/>
  <c r="C866" i="16"/>
  <c r="H865" i="16"/>
  <c r="B865" i="16"/>
  <c r="H445" i="16"/>
  <c r="C446" i="16"/>
  <c r="B445" i="16"/>
  <c r="H356" i="16"/>
  <c r="C357" i="16"/>
  <c r="B356" i="16"/>
  <c r="H1107" i="16"/>
  <c r="C1108" i="16"/>
  <c r="B1107" i="16"/>
  <c r="B835" i="16"/>
  <c r="H835" i="16"/>
  <c r="C836" i="16"/>
  <c r="H1075" i="16"/>
  <c r="C1076" i="16"/>
  <c r="B1075" i="16"/>
  <c r="B1587" i="16"/>
  <c r="H1587" i="16"/>
  <c r="C1588" i="16"/>
  <c r="H1315" i="16"/>
  <c r="B1315" i="16"/>
  <c r="C1316" i="16"/>
  <c r="H1286" i="16"/>
  <c r="C1287" i="16"/>
  <c r="B1286" i="16"/>
  <c r="H685" i="16"/>
  <c r="C686" i="16"/>
  <c r="B685" i="16"/>
  <c r="H1047" i="16"/>
  <c r="C1048" i="16"/>
  <c r="B1047" i="16"/>
  <c r="B265" i="16"/>
  <c r="H265" i="16"/>
  <c r="C266" i="16"/>
  <c r="B805" i="16"/>
  <c r="H805" i="16"/>
  <c r="C806" i="16"/>
  <c r="H1345" i="16"/>
  <c r="C1346" i="16"/>
  <c r="B1345" i="16"/>
  <c r="C1466" i="16"/>
  <c r="B1465" i="16"/>
  <c r="H1465" i="16"/>
  <c r="B86" i="16"/>
  <c r="C87" i="16"/>
  <c r="H86" i="16"/>
  <c r="H715" i="16"/>
  <c r="C716" i="16"/>
  <c r="B715" i="16"/>
  <c r="H956" i="16"/>
  <c r="C957" i="16"/>
  <c r="B956" i="16"/>
  <c r="B1435" i="16"/>
  <c r="H1435" i="16"/>
  <c r="C1436" i="16"/>
  <c r="B1405" i="16"/>
  <c r="C1406" i="16"/>
  <c r="H1405" i="16"/>
  <c r="B1555" i="16"/>
  <c r="H1555" i="16"/>
  <c r="C1556" i="16"/>
  <c r="B1375" i="16"/>
  <c r="C1376" i="16"/>
  <c r="H1375" i="16"/>
  <c r="B205" i="16"/>
  <c r="C206" i="16"/>
  <c r="H205" i="16"/>
  <c r="H985" i="16"/>
  <c r="C986" i="16"/>
  <c r="B985" i="16"/>
  <c r="H656" i="16"/>
  <c r="C657" i="16"/>
  <c r="B656" i="16"/>
  <c r="H777" i="16"/>
  <c r="C778" i="16"/>
  <c r="B777" i="16"/>
  <c r="B1525" i="16"/>
  <c r="C1526" i="16"/>
  <c r="H1525" i="16"/>
  <c r="H926" i="16"/>
  <c r="C927" i="16"/>
  <c r="B926" i="16"/>
  <c r="H386" i="16"/>
  <c r="C387" i="16"/>
  <c r="B386" i="16"/>
  <c r="B87" i="16" l="1"/>
  <c r="H87" i="16"/>
  <c r="C88" i="16"/>
  <c r="B1466" i="16"/>
  <c r="C1467" i="16"/>
  <c r="H1466" i="16"/>
  <c r="B806" i="16"/>
  <c r="H806" i="16"/>
  <c r="C807" i="16"/>
  <c r="B836" i="16"/>
  <c r="H836" i="16"/>
  <c r="C837" i="16"/>
  <c r="H1108" i="16"/>
  <c r="B1108" i="16"/>
  <c r="C1109" i="16"/>
  <c r="H627" i="16"/>
  <c r="C628" i="16"/>
  <c r="B627" i="16"/>
  <c r="H387" i="16"/>
  <c r="C388" i="16"/>
  <c r="B387" i="16"/>
  <c r="H657" i="16"/>
  <c r="C658" i="16"/>
  <c r="B657" i="16"/>
  <c r="H716" i="16"/>
  <c r="C717" i="16"/>
  <c r="B716" i="16"/>
  <c r="H1287" i="16"/>
  <c r="C1288" i="16"/>
  <c r="B1287" i="16"/>
  <c r="C1168" i="16"/>
  <c r="H1167" i="16"/>
  <c r="B1167" i="16"/>
  <c r="H606" i="16"/>
  <c r="C607" i="16"/>
  <c r="B606" i="16"/>
  <c r="B28" i="16"/>
  <c r="H28" i="16"/>
  <c r="C29" i="16"/>
  <c r="B176" i="16"/>
  <c r="C177" i="16"/>
  <c r="H176" i="16"/>
  <c r="C1018" i="16"/>
  <c r="H1017" i="16"/>
  <c r="B1017" i="16"/>
  <c r="B146" i="16"/>
  <c r="C147" i="16"/>
  <c r="H146" i="16"/>
  <c r="H506" i="16"/>
  <c r="C507" i="16"/>
  <c r="B506" i="16"/>
  <c r="H986" i="16"/>
  <c r="C987" i="16"/>
  <c r="B986" i="16"/>
  <c r="B1556" i="16"/>
  <c r="H1556" i="16"/>
  <c r="C1557" i="16"/>
  <c r="H778" i="16"/>
  <c r="C779" i="16"/>
  <c r="B778" i="16"/>
  <c r="B1376" i="16"/>
  <c r="C1377" i="16"/>
  <c r="H1376" i="16"/>
  <c r="B1436" i="16"/>
  <c r="H1436" i="16"/>
  <c r="C1437" i="16"/>
  <c r="H957" i="16"/>
  <c r="C958" i="16"/>
  <c r="B957" i="16"/>
  <c r="B1346" i="16"/>
  <c r="H1346" i="16"/>
  <c r="C1347" i="16"/>
  <c r="H686" i="16"/>
  <c r="C687" i="16"/>
  <c r="B686" i="16"/>
  <c r="B1588" i="16"/>
  <c r="H1588" i="16"/>
  <c r="C1589" i="16"/>
  <c r="H1076" i="16"/>
  <c r="B1076" i="16"/>
  <c r="C1077" i="16"/>
  <c r="H446" i="16"/>
  <c r="C447" i="16"/>
  <c r="B446" i="16"/>
  <c r="C867" i="16"/>
  <c r="H866" i="16"/>
  <c r="B866" i="16"/>
  <c r="B56" i="16"/>
  <c r="H56" i="16"/>
  <c r="C57" i="16"/>
  <c r="C1137" i="16"/>
  <c r="H1136" i="16"/>
  <c r="B1136" i="16"/>
  <c r="B236" i="16"/>
  <c r="C237" i="16"/>
  <c r="H236" i="16"/>
  <c r="H927" i="16"/>
  <c r="C928" i="16"/>
  <c r="B927" i="16"/>
  <c r="B1406" i="16"/>
  <c r="C1407" i="16"/>
  <c r="H1406" i="16"/>
  <c r="C1527" i="16"/>
  <c r="H1526" i="16"/>
  <c r="B1526" i="16"/>
  <c r="B206" i="16"/>
  <c r="C207" i="16"/>
  <c r="H206" i="16"/>
  <c r="B266" i="16"/>
  <c r="H266" i="16"/>
  <c r="C267" i="16"/>
  <c r="H1048" i="16"/>
  <c r="C1049" i="16"/>
  <c r="B1048" i="16"/>
  <c r="H1316" i="16"/>
  <c r="B1316" i="16"/>
  <c r="C1317" i="16"/>
  <c r="H357" i="16"/>
  <c r="C358" i="16"/>
  <c r="B357" i="16"/>
  <c r="H417" i="16"/>
  <c r="C418" i="16"/>
  <c r="B417" i="16"/>
  <c r="C1228" i="16"/>
  <c r="B1227" i="16"/>
  <c r="H1227" i="16"/>
  <c r="H476" i="16"/>
  <c r="C477" i="16"/>
  <c r="B476" i="16"/>
  <c r="C1214" i="16"/>
  <c r="B1213" i="16"/>
  <c r="H1213" i="16"/>
  <c r="B116" i="16"/>
  <c r="H116" i="16"/>
  <c r="C117" i="16"/>
  <c r="H746" i="16"/>
  <c r="B746" i="16"/>
  <c r="C747" i="16"/>
  <c r="B1496" i="16"/>
  <c r="H1496" i="16"/>
  <c r="C1497" i="16"/>
  <c r="H1257" i="16"/>
  <c r="C1258" i="16"/>
  <c r="B1257" i="16"/>
  <c r="C1229" i="16" l="1"/>
  <c r="B1228" i="16"/>
  <c r="H1228" i="16"/>
  <c r="B1347" i="16"/>
  <c r="C1348" i="16"/>
  <c r="H1347" i="16"/>
  <c r="H958" i="16"/>
  <c r="C959" i="16"/>
  <c r="B958" i="16"/>
  <c r="H388" i="16"/>
  <c r="C389" i="16"/>
  <c r="B388" i="16"/>
  <c r="B837" i="16"/>
  <c r="H837" i="16"/>
  <c r="C838" i="16"/>
  <c r="B1497" i="16"/>
  <c r="H1497" i="16"/>
  <c r="C1498" i="16"/>
  <c r="H358" i="16"/>
  <c r="C359" i="16"/>
  <c r="B358" i="16"/>
  <c r="B267" i="16"/>
  <c r="H267" i="16"/>
  <c r="C268" i="16"/>
  <c r="B207" i="16"/>
  <c r="C208" i="16"/>
  <c r="H207" i="16"/>
  <c r="C1528" i="16"/>
  <c r="H1527" i="16"/>
  <c r="B1527" i="16"/>
  <c r="B237" i="16"/>
  <c r="C238" i="16"/>
  <c r="H237" i="16"/>
  <c r="C1138" i="16"/>
  <c r="B1137" i="16"/>
  <c r="H1137" i="16"/>
  <c r="H447" i="16"/>
  <c r="C448" i="16"/>
  <c r="B447" i="16"/>
  <c r="H779" i="16"/>
  <c r="C780" i="16"/>
  <c r="B779" i="16"/>
  <c r="B147" i="16"/>
  <c r="C148" i="16"/>
  <c r="H147" i="16"/>
  <c r="C1019" i="16"/>
  <c r="B1018" i="16"/>
  <c r="H1018" i="16"/>
  <c r="B29" i="16"/>
  <c r="C30" i="16"/>
  <c r="H29" i="16"/>
  <c r="H607" i="16"/>
  <c r="C608" i="16"/>
  <c r="B607" i="16"/>
  <c r="C1169" i="16"/>
  <c r="B1168" i="16"/>
  <c r="H1168" i="16"/>
  <c r="H658" i="16"/>
  <c r="C659" i="16"/>
  <c r="B658" i="16"/>
  <c r="H1109" i="16"/>
  <c r="C1110" i="16"/>
  <c r="B1109" i="16"/>
  <c r="B88" i="16"/>
  <c r="H88" i="16"/>
  <c r="C89" i="16"/>
  <c r="H477" i="16"/>
  <c r="C478" i="16"/>
  <c r="B477" i="16"/>
  <c r="H1258" i="16"/>
  <c r="C1259" i="16"/>
  <c r="B1258" i="16"/>
  <c r="B117" i="16"/>
  <c r="C118" i="16"/>
  <c r="H117" i="16"/>
  <c r="H747" i="16"/>
  <c r="C748" i="16"/>
  <c r="B747" i="16"/>
  <c r="B1214" i="16"/>
  <c r="H1214" i="16"/>
  <c r="H418" i="16"/>
  <c r="C419" i="16"/>
  <c r="B418" i="16"/>
  <c r="H928" i="16"/>
  <c r="C929" i="16"/>
  <c r="B928" i="16"/>
  <c r="B57" i="16"/>
  <c r="C58" i="16"/>
  <c r="H57" i="16"/>
  <c r="B1589" i="16"/>
  <c r="H1589" i="16"/>
  <c r="C1590" i="16"/>
  <c r="H687" i="16"/>
  <c r="C688" i="16"/>
  <c r="B687" i="16"/>
  <c r="B1437" i="16"/>
  <c r="H1437" i="16"/>
  <c r="C1438" i="16"/>
  <c r="B1377" i="16"/>
  <c r="H1377" i="16"/>
  <c r="C1378" i="16"/>
  <c r="H507" i="16"/>
  <c r="C508" i="16"/>
  <c r="B507" i="16"/>
  <c r="H717" i="16"/>
  <c r="C718" i="16"/>
  <c r="B717" i="16"/>
  <c r="H1317" i="16"/>
  <c r="B1317" i="16"/>
  <c r="C1318" i="16"/>
  <c r="H1049" i="16"/>
  <c r="C1050" i="16"/>
  <c r="B1049" i="16"/>
  <c r="B1407" i="16"/>
  <c r="C1408" i="16"/>
  <c r="H1407" i="16"/>
  <c r="C868" i="16"/>
  <c r="H867" i="16"/>
  <c r="B867" i="16"/>
  <c r="H1077" i="16"/>
  <c r="C1078" i="16"/>
  <c r="B1077" i="16"/>
  <c r="B1557" i="16"/>
  <c r="C1558" i="16"/>
  <c r="H1557" i="16"/>
  <c r="H987" i="16"/>
  <c r="C988" i="16"/>
  <c r="B987" i="16"/>
  <c r="B177" i="16"/>
  <c r="C178" i="16"/>
  <c r="H177" i="16"/>
  <c r="H1288" i="16"/>
  <c r="C1289" i="16"/>
  <c r="B1288" i="16"/>
  <c r="H628" i="16"/>
  <c r="C629" i="16"/>
  <c r="B628" i="16"/>
  <c r="B807" i="16"/>
  <c r="H807" i="16"/>
  <c r="C808" i="16"/>
  <c r="B1467" i="16"/>
  <c r="H1467" i="16"/>
  <c r="C1468" i="16"/>
  <c r="B808" i="16" l="1"/>
  <c r="H808" i="16"/>
  <c r="C809" i="16"/>
  <c r="H629" i="16"/>
  <c r="C630" i="16"/>
  <c r="B629" i="16"/>
  <c r="H1050" i="16"/>
  <c r="C1051" i="16"/>
  <c r="B1050" i="16"/>
  <c r="B58" i="16"/>
  <c r="C59" i="16"/>
  <c r="H58" i="16"/>
  <c r="B238" i="16"/>
  <c r="C239" i="16"/>
  <c r="H238" i="16"/>
  <c r="B268" i="16"/>
  <c r="H268" i="16"/>
  <c r="C269" i="16"/>
  <c r="H359" i="16"/>
  <c r="C360" i="16"/>
  <c r="B359" i="16"/>
  <c r="H988" i="16"/>
  <c r="C989" i="16"/>
  <c r="B988" i="16"/>
  <c r="H1259" i="16"/>
  <c r="C1260" i="16"/>
  <c r="B1259" i="16"/>
  <c r="H659" i="16"/>
  <c r="C660" i="16"/>
  <c r="B659" i="16"/>
  <c r="C1170" i="16"/>
  <c r="H1169" i="16"/>
  <c r="B1169" i="16"/>
  <c r="B838" i="16"/>
  <c r="H838" i="16"/>
  <c r="C839" i="16"/>
  <c r="H389" i="16"/>
  <c r="C390" i="16"/>
  <c r="B389" i="16"/>
  <c r="B1590" i="16"/>
  <c r="H1590" i="16"/>
  <c r="C1591" i="16"/>
  <c r="B148" i="16"/>
  <c r="C149" i="16"/>
  <c r="H148" i="16"/>
  <c r="H959" i="16"/>
  <c r="C960" i="16"/>
  <c r="B959" i="16"/>
  <c r="H419" i="16"/>
  <c r="C420" i="16"/>
  <c r="B419" i="16"/>
  <c r="B118" i="16"/>
  <c r="C119" i="16"/>
  <c r="H118" i="16"/>
  <c r="H1110" i="16"/>
  <c r="C1111" i="16"/>
  <c r="B1110" i="16"/>
  <c r="B208" i="16"/>
  <c r="C209" i="16"/>
  <c r="H208" i="16"/>
  <c r="B1498" i="16"/>
  <c r="H1498" i="16"/>
  <c r="C1499" i="16"/>
  <c r="B1558" i="16"/>
  <c r="C1559" i="16"/>
  <c r="H1558" i="16"/>
  <c r="H478" i="16"/>
  <c r="C479" i="16"/>
  <c r="B478" i="16"/>
  <c r="H1528" i="16"/>
  <c r="C1529" i="16"/>
  <c r="B1528" i="16"/>
  <c r="B1468" i="16"/>
  <c r="H1468" i="16"/>
  <c r="C1469" i="16"/>
  <c r="B1408" i="16"/>
  <c r="C1409" i="16"/>
  <c r="H1408" i="16"/>
  <c r="H508" i="16"/>
  <c r="C509" i="16"/>
  <c r="B508" i="16"/>
  <c r="B178" i="16"/>
  <c r="C179" i="16"/>
  <c r="H178" i="16"/>
  <c r="H1318" i="16"/>
  <c r="B1318" i="16"/>
  <c r="C1319" i="16"/>
  <c r="H718" i="16"/>
  <c r="C719" i="16"/>
  <c r="B718" i="16"/>
  <c r="B1438" i="16"/>
  <c r="H1438" i="16"/>
  <c r="C1439" i="16"/>
  <c r="H688" i="16"/>
  <c r="C689" i="16"/>
  <c r="B688" i="16"/>
  <c r="B89" i="16"/>
  <c r="C90" i="16"/>
  <c r="H89" i="16"/>
  <c r="B30" i="16"/>
  <c r="C31" i="16"/>
  <c r="H30" i="16"/>
  <c r="C1020" i="16"/>
  <c r="H1019" i="16"/>
  <c r="B1019" i="16"/>
  <c r="H448" i="16"/>
  <c r="C449" i="16"/>
  <c r="B448" i="16"/>
  <c r="C1139" i="16"/>
  <c r="H1138" i="16"/>
  <c r="B1138" i="16"/>
  <c r="H1289" i="16"/>
  <c r="C1290" i="16"/>
  <c r="B1289" i="16"/>
  <c r="H1078" i="16"/>
  <c r="C1079" i="16"/>
  <c r="B1078" i="16"/>
  <c r="C869" i="16"/>
  <c r="B868" i="16"/>
  <c r="H868" i="16"/>
  <c r="B1378" i="16"/>
  <c r="H1378" i="16"/>
  <c r="C1379" i="16"/>
  <c r="H929" i="16"/>
  <c r="C930" i="16"/>
  <c r="B929" i="16"/>
  <c r="H748" i="16"/>
  <c r="C749" i="16"/>
  <c r="B748" i="16"/>
  <c r="H608" i="16"/>
  <c r="C609" i="16"/>
  <c r="B608" i="16"/>
  <c r="H780" i="16"/>
  <c r="C781" i="16"/>
  <c r="B780" i="16"/>
  <c r="B1348" i="16"/>
  <c r="C1349" i="16"/>
  <c r="H1348" i="16"/>
  <c r="C1230" i="16"/>
  <c r="B1229" i="16"/>
  <c r="H1229" i="16"/>
  <c r="B839" i="16" l="1"/>
  <c r="H839" i="16"/>
  <c r="C840" i="16"/>
  <c r="H1051" i="16"/>
  <c r="C1052" i="16"/>
  <c r="B1051" i="16"/>
  <c r="C1021" i="16"/>
  <c r="H1020" i="16"/>
  <c r="B1020" i="16"/>
  <c r="H689" i="16"/>
  <c r="C690" i="16"/>
  <c r="B689" i="16"/>
  <c r="H1319" i="16"/>
  <c r="B1319" i="16"/>
  <c r="C1320" i="16"/>
  <c r="B179" i="16"/>
  <c r="C180" i="16"/>
  <c r="H179" i="16"/>
  <c r="B1469" i="16"/>
  <c r="C1470" i="16"/>
  <c r="H1469" i="16"/>
  <c r="B1529" i="16"/>
  <c r="C1530" i="16"/>
  <c r="H1529" i="16"/>
  <c r="B1499" i="16"/>
  <c r="H1499" i="16"/>
  <c r="C1500" i="16"/>
  <c r="B209" i="16"/>
  <c r="C210" i="16"/>
  <c r="H209" i="16"/>
  <c r="H960" i="16"/>
  <c r="C961" i="16"/>
  <c r="B960" i="16"/>
  <c r="C1171" i="16"/>
  <c r="H1170" i="16"/>
  <c r="B1170" i="16"/>
  <c r="H989" i="16"/>
  <c r="C990" i="16"/>
  <c r="B989" i="16"/>
  <c r="B59" i="16"/>
  <c r="H59" i="16"/>
  <c r="C60" i="16"/>
  <c r="B809" i="16"/>
  <c r="H809" i="16"/>
  <c r="C810" i="16"/>
  <c r="H479" i="16"/>
  <c r="C480" i="16"/>
  <c r="B479" i="16"/>
  <c r="B149" i="16"/>
  <c r="C150" i="16"/>
  <c r="H149" i="16"/>
  <c r="H360" i="16"/>
  <c r="C361" i="16"/>
  <c r="B360" i="16"/>
  <c r="B1379" i="16"/>
  <c r="C1380" i="16"/>
  <c r="H1379" i="16"/>
  <c r="H781" i="16"/>
  <c r="B781" i="16"/>
  <c r="C782" i="16"/>
  <c r="C870" i="16"/>
  <c r="H869" i="16"/>
  <c r="B869" i="16"/>
  <c r="H390" i="16"/>
  <c r="C391" i="16"/>
  <c r="B390" i="16"/>
  <c r="H1260" i="16"/>
  <c r="C1261" i="16"/>
  <c r="B1260" i="16"/>
  <c r="B269" i="16"/>
  <c r="H269" i="16"/>
  <c r="C270" i="16"/>
  <c r="B239" i="16"/>
  <c r="C240" i="16"/>
  <c r="H239" i="16"/>
  <c r="H749" i="16"/>
  <c r="C750" i="16"/>
  <c r="B749" i="16"/>
  <c r="H1079" i="16"/>
  <c r="C1080" i="16"/>
  <c r="B1079" i="16"/>
  <c r="H509" i="16"/>
  <c r="C510" i="16"/>
  <c r="B509" i="16"/>
  <c r="H1111" i="16"/>
  <c r="C1112" i="16"/>
  <c r="B1111" i="16"/>
  <c r="C1231" i="16"/>
  <c r="B1230" i="16"/>
  <c r="H1230" i="16"/>
  <c r="H609" i="16"/>
  <c r="C610" i="16"/>
  <c r="B609" i="16"/>
  <c r="H449" i="16"/>
  <c r="C450" i="16"/>
  <c r="B449" i="16"/>
  <c r="B90" i="16"/>
  <c r="C91" i="16"/>
  <c r="H90" i="16"/>
  <c r="H420" i="16"/>
  <c r="C421" i="16"/>
  <c r="B420" i="16"/>
  <c r="B1591" i="16"/>
  <c r="H1591" i="16"/>
  <c r="C1592" i="16"/>
  <c r="B1349" i="16"/>
  <c r="H1349" i="16"/>
  <c r="C1350" i="16"/>
  <c r="H930" i="16"/>
  <c r="C931" i="16"/>
  <c r="B930" i="16"/>
  <c r="H1290" i="16"/>
  <c r="C1291" i="16"/>
  <c r="B1290" i="16"/>
  <c r="C1140" i="16"/>
  <c r="B1139" i="16"/>
  <c r="H1139" i="16"/>
  <c r="B31" i="16"/>
  <c r="H31" i="16"/>
  <c r="C32" i="16"/>
  <c r="B1439" i="16"/>
  <c r="H1439" i="16"/>
  <c r="C1440" i="16"/>
  <c r="H719" i="16"/>
  <c r="C720" i="16"/>
  <c r="B719" i="16"/>
  <c r="B1409" i="16"/>
  <c r="C1410" i="16"/>
  <c r="H1409" i="16"/>
  <c r="B1559" i="16"/>
  <c r="H1559" i="16"/>
  <c r="C1560" i="16"/>
  <c r="B119" i="16"/>
  <c r="C120" i="16"/>
  <c r="H119" i="16"/>
  <c r="H660" i="16"/>
  <c r="C661" i="16"/>
  <c r="B660" i="16"/>
  <c r="H630" i="16"/>
  <c r="C631" i="16"/>
  <c r="B630" i="16"/>
  <c r="B1560" i="16" l="1"/>
  <c r="H1560" i="16"/>
  <c r="C1561" i="16"/>
  <c r="B270" i="16"/>
  <c r="H270" i="16"/>
  <c r="C271" i="16"/>
  <c r="H782" i="16"/>
  <c r="C783" i="16"/>
  <c r="H961" i="16"/>
  <c r="C962" i="16"/>
  <c r="B961" i="16"/>
  <c r="B1470" i="16"/>
  <c r="C1471" i="16"/>
  <c r="H1470" i="16"/>
  <c r="C1141" i="16"/>
  <c r="H1140" i="16"/>
  <c r="B1140" i="16"/>
  <c r="H480" i="16"/>
  <c r="C481" i="16"/>
  <c r="B480" i="16"/>
  <c r="B1500" i="16"/>
  <c r="H1500" i="16"/>
  <c r="C1501" i="16"/>
  <c r="B1530" i="16"/>
  <c r="C1531" i="16"/>
  <c r="H1530" i="16"/>
  <c r="H1320" i="16"/>
  <c r="B1320" i="16"/>
  <c r="C1321" i="16"/>
  <c r="H690" i="16"/>
  <c r="C691" i="16"/>
  <c r="B690" i="16"/>
  <c r="C1022" i="16"/>
  <c r="H1021" i="16"/>
  <c r="B1021" i="16"/>
  <c r="B840" i="16"/>
  <c r="H840" i="16"/>
  <c r="C841" i="16"/>
  <c r="B1410" i="16"/>
  <c r="C1411" i="16"/>
  <c r="H1410" i="16"/>
  <c r="B32" i="16"/>
  <c r="H32" i="16"/>
  <c r="C33" i="16"/>
  <c r="H610" i="16"/>
  <c r="C611" i="16"/>
  <c r="B610" i="16"/>
  <c r="H1080" i="16"/>
  <c r="C1081" i="16"/>
  <c r="B1080" i="16"/>
  <c r="H1261" i="16"/>
  <c r="C1262" i="16"/>
  <c r="B1261" i="16"/>
  <c r="B91" i="16"/>
  <c r="H91" i="16"/>
  <c r="C92" i="16"/>
  <c r="H1112" i="16"/>
  <c r="C1113" i="16"/>
  <c r="B1112" i="16"/>
  <c r="H990" i="16"/>
  <c r="C991" i="16"/>
  <c r="B990" i="16"/>
  <c r="C1172" i="16"/>
  <c r="H1171" i="16"/>
  <c r="B1171" i="16"/>
  <c r="H631" i="16"/>
  <c r="C632" i="16"/>
  <c r="B631" i="16"/>
  <c r="B1350" i="16"/>
  <c r="H1350" i="16"/>
  <c r="C1351" i="16"/>
  <c r="C1232" i="16"/>
  <c r="B1231" i="16"/>
  <c r="H1231" i="16"/>
  <c r="B1380" i="16"/>
  <c r="C1381" i="16"/>
  <c r="H1380" i="16"/>
  <c r="B1440" i="16"/>
  <c r="H1440" i="16"/>
  <c r="C1441" i="16"/>
  <c r="H450" i="16"/>
  <c r="C451" i="16"/>
  <c r="B450" i="16"/>
  <c r="H510" i="16"/>
  <c r="C511" i="16"/>
  <c r="B510" i="16"/>
  <c r="B120" i="16"/>
  <c r="C121" i="16"/>
  <c r="H120" i="16"/>
  <c r="H931" i="16"/>
  <c r="C932" i="16"/>
  <c r="B931" i="16"/>
  <c r="B240" i="16"/>
  <c r="C241" i="16"/>
  <c r="H240" i="16"/>
  <c r="B150" i="16"/>
  <c r="C151" i="16"/>
  <c r="H150" i="16"/>
  <c r="B60" i="16"/>
  <c r="H60" i="16"/>
  <c r="C61" i="16"/>
  <c r="H661" i="16"/>
  <c r="C662" i="16"/>
  <c r="B661" i="16"/>
  <c r="H720" i="16"/>
  <c r="C721" i="16"/>
  <c r="B720" i="16"/>
  <c r="H1291" i="16"/>
  <c r="C1292" i="16"/>
  <c r="B1291" i="16"/>
  <c r="B1592" i="16"/>
  <c r="H1592" i="16"/>
  <c r="C1593" i="16"/>
  <c r="H421" i="16"/>
  <c r="C422" i="16"/>
  <c r="B421" i="16"/>
  <c r="H750" i="16"/>
  <c r="C751" i="16"/>
  <c r="B750" i="16"/>
  <c r="H391" i="16"/>
  <c r="C392" i="16"/>
  <c r="B391" i="16"/>
  <c r="C871" i="16"/>
  <c r="H870" i="16"/>
  <c r="B870" i="16"/>
  <c r="H361" i="16"/>
  <c r="C362" i="16"/>
  <c r="B361" i="16"/>
  <c r="B810" i="16"/>
  <c r="H810" i="16"/>
  <c r="C811" i="16"/>
  <c r="B210" i="16"/>
  <c r="C211" i="16"/>
  <c r="H210" i="16"/>
  <c r="B180" i="16"/>
  <c r="C181" i="16"/>
  <c r="H180" i="16"/>
  <c r="H1052" i="16"/>
  <c r="B1052" i="16"/>
  <c r="C1053" i="16"/>
  <c r="B121" i="16" l="1"/>
  <c r="C122" i="16"/>
  <c r="H121" i="16"/>
  <c r="B1381" i="16"/>
  <c r="H1381" i="16"/>
  <c r="C1382" i="16"/>
  <c r="H1262" i="16"/>
  <c r="C1263" i="16"/>
  <c r="B1262" i="16"/>
  <c r="B33" i="16"/>
  <c r="C34" i="16"/>
  <c r="H33" i="16"/>
  <c r="B1411" i="16"/>
  <c r="C1412" i="16"/>
  <c r="H1411" i="16"/>
  <c r="B811" i="16"/>
  <c r="H811" i="16"/>
  <c r="C812" i="16"/>
  <c r="B1351" i="16"/>
  <c r="C1352" i="16"/>
  <c r="H1351" i="16"/>
  <c r="H691" i="16"/>
  <c r="C692" i="16"/>
  <c r="B691" i="16"/>
  <c r="B1501" i="16"/>
  <c r="H1501" i="16"/>
  <c r="C1502" i="16"/>
  <c r="H481" i="16"/>
  <c r="C482" i="16"/>
  <c r="B481" i="16"/>
  <c r="C1142" i="16"/>
  <c r="H1141" i="16"/>
  <c r="B1141" i="16"/>
  <c r="B1561" i="16"/>
  <c r="C1562" i="16"/>
  <c r="H1561" i="16"/>
  <c r="H1053" i="16"/>
  <c r="C1054" i="16"/>
  <c r="B1053" i="16"/>
  <c r="H422" i="16"/>
  <c r="C423" i="16"/>
  <c r="B422" i="16"/>
  <c r="H662" i="16"/>
  <c r="C663" i="16"/>
  <c r="B662" i="16"/>
  <c r="H632" i="16"/>
  <c r="C633" i="16"/>
  <c r="B632" i="16"/>
  <c r="H751" i="16"/>
  <c r="C752" i="16"/>
  <c r="B751" i="16"/>
  <c r="H721" i="16"/>
  <c r="C722" i="16"/>
  <c r="B721" i="16"/>
  <c r="H451" i="16"/>
  <c r="C452" i="16"/>
  <c r="B451" i="16"/>
  <c r="H611" i="16"/>
  <c r="C612" i="16"/>
  <c r="B611" i="16"/>
  <c r="B841" i="16"/>
  <c r="H841" i="16"/>
  <c r="C842" i="16"/>
  <c r="H962" i="16"/>
  <c r="C963" i="16"/>
  <c r="B962" i="16"/>
  <c r="B271" i="16"/>
  <c r="H271" i="16"/>
  <c r="C272" i="16"/>
  <c r="B181" i="16"/>
  <c r="C182" i="16"/>
  <c r="H181" i="16"/>
  <c r="B1441" i="16"/>
  <c r="H1441" i="16"/>
  <c r="C1442" i="16"/>
  <c r="C1233" i="16"/>
  <c r="B1232" i="16"/>
  <c r="H1232" i="16"/>
  <c r="B92" i="16"/>
  <c r="H92" i="16"/>
  <c r="C93" i="16"/>
  <c r="B783" i="16"/>
  <c r="H783" i="16"/>
  <c r="C784" i="16"/>
  <c r="H362" i="16"/>
  <c r="C363" i="16"/>
  <c r="B362" i="16"/>
  <c r="C872" i="16"/>
  <c r="H871" i="16"/>
  <c r="B871" i="16"/>
  <c r="H932" i="16"/>
  <c r="C933" i="16"/>
  <c r="B932" i="16"/>
  <c r="C1173" i="16"/>
  <c r="B1172" i="16"/>
  <c r="H1172" i="16"/>
  <c r="B241" i="16"/>
  <c r="C242" i="16"/>
  <c r="H241" i="16"/>
  <c r="H1113" i="16"/>
  <c r="C1114" i="16"/>
  <c r="B1113" i="16"/>
  <c r="B211" i="16"/>
  <c r="C212" i="16"/>
  <c r="H211" i="16"/>
  <c r="H392" i="16"/>
  <c r="C393" i="16"/>
  <c r="B392" i="16"/>
  <c r="B1593" i="16"/>
  <c r="H1593" i="16"/>
  <c r="C1594" i="16"/>
  <c r="B1292" i="16"/>
  <c r="H1292" i="16"/>
  <c r="C1293" i="16"/>
  <c r="B61" i="16"/>
  <c r="C62" i="16"/>
  <c r="H61" i="16"/>
  <c r="B151" i="16"/>
  <c r="C152" i="16"/>
  <c r="H151" i="16"/>
  <c r="H511" i="16"/>
  <c r="C512" i="16"/>
  <c r="B511" i="16"/>
  <c r="H991" i="16"/>
  <c r="C992" i="16"/>
  <c r="B991" i="16"/>
  <c r="H1081" i="16"/>
  <c r="C1082" i="16"/>
  <c r="B1081" i="16"/>
  <c r="B1022" i="16"/>
  <c r="C1023" i="16"/>
  <c r="H1022" i="16"/>
  <c r="H1321" i="16"/>
  <c r="B1321" i="16"/>
  <c r="C1322" i="16"/>
  <c r="C1532" i="16"/>
  <c r="H1531" i="16"/>
  <c r="B1531" i="16"/>
  <c r="B1471" i="16"/>
  <c r="H1471" i="16"/>
  <c r="C1472" i="16"/>
  <c r="H1082" i="16" l="1"/>
  <c r="C1083" i="16"/>
  <c r="B1082" i="16"/>
  <c r="B62" i="16"/>
  <c r="C63" i="16"/>
  <c r="H62" i="16"/>
  <c r="B212" i="16"/>
  <c r="C213" i="16"/>
  <c r="H212" i="16"/>
  <c r="H1263" i="16"/>
  <c r="C1264" i="16"/>
  <c r="B1263" i="16"/>
  <c r="B152" i="16"/>
  <c r="C153" i="16"/>
  <c r="H152" i="16"/>
  <c r="B1594" i="16"/>
  <c r="H1594" i="16"/>
  <c r="C1595" i="16"/>
  <c r="B1442" i="16"/>
  <c r="H1442" i="16"/>
  <c r="C1443" i="16"/>
  <c r="B182" i="16"/>
  <c r="C183" i="16"/>
  <c r="H182" i="16"/>
  <c r="B842" i="16"/>
  <c r="H842" i="16"/>
  <c r="C843" i="16"/>
  <c r="H612" i="16"/>
  <c r="C613" i="16"/>
  <c r="B612" i="16"/>
  <c r="H633" i="16"/>
  <c r="C634" i="16"/>
  <c r="B633" i="16"/>
  <c r="B1562" i="16"/>
  <c r="C1563" i="16"/>
  <c r="H1562" i="16"/>
  <c r="C1143" i="16"/>
  <c r="H1142" i="16"/>
  <c r="B1142" i="16"/>
  <c r="B1502" i="16"/>
  <c r="H1502" i="16"/>
  <c r="C1503" i="16"/>
  <c r="H692" i="16"/>
  <c r="C693" i="16"/>
  <c r="B692" i="16"/>
  <c r="B34" i="16"/>
  <c r="C35" i="16"/>
  <c r="H34" i="16"/>
  <c r="H452" i="16"/>
  <c r="C453" i="16"/>
  <c r="B452" i="16"/>
  <c r="H663" i="16"/>
  <c r="C664" i="16"/>
  <c r="B663" i="16"/>
  <c r="H1023" i="16"/>
  <c r="C1024" i="16"/>
  <c r="B242" i="16"/>
  <c r="C243" i="16"/>
  <c r="H242" i="16"/>
  <c r="C1174" i="16"/>
  <c r="H1173" i="16"/>
  <c r="B1173" i="16"/>
  <c r="H363" i="16"/>
  <c r="C364" i="16"/>
  <c r="B363" i="16"/>
  <c r="B812" i="16"/>
  <c r="H812" i="16"/>
  <c r="C813" i="16"/>
  <c r="B1412" i="16"/>
  <c r="C1413" i="16"/>
  <c r="H1412" i="16"/>
  <c r="B1382" i="16"/>
  <c r="H1382" i="16"/>
  <c r="C1383" i="16"/>
  <c r="B122" i="16"/>
  <c r="C123" i="16"/>
  <c r="H122" i="16"/>
  <c r="C1533" i="16"/>
  <c r="B1532" i="16"/>
  <c r="H1532" i="16"/>
  <c r="H933" i="16"/>
  <c r="C934" i="16"/>
  <c r="B933" i="16"/>
  <c r="C873" i="16"/>
  <c r="B872" i="16"/>
  <c r="H872" i="16"/>
  <c r="B784" i="16"/>
  <c r="H784" i="16"/>
  <c r="C785" i="16"/>
  <c r="C1234" i="16"/>
  <c r="B1233" i="16"/>
  <c r="H1233" i="16"/>
  <c r="B1352" i="16"/>
  <c r="C1353" i="16"/>
  <c r="H1352" i="16"/>
  <c r="H1322" i="16"/>
  <c r="B1322" i="16"/>
  <c r="C1323" i="16"/>
  <c r="H393" i="16"/>
  <c r="C394" i="16"/>
  <c r="B393" i="16"/>
  <c r="H512" i="16"/>
  <c r="C513" i="16"/>
  <c r="B512" i="16"/>
  <c r="B1293" i="16"/>
  <c r="C1294" i="16"/>
  <c r="H1293" i="16"/>
  <c r="H752" i="16"/>
  <c r="C753" i="16"/>
  <c r="B752" i="16"/>
  <c r="H1054" i="16"/>
  <c r="C1055" i="16"/>
  <c r="B1054" i="16"/>
  <c r="B1472" i="16"/>
  <c r="H1472" i="16"/>
  <c r="C1473" i="16"/>
  <c r="H992" i="16"/>
  <c r="C993" i="16"/>
  <c r="B992" i="16"/>
  <c r="H1114" i="16"/>
  <c r="C1115" i="16"/>
  <c r="B1114" i="16"/>
  <c r="B93" i="16"/>
  <c r="C94" i="16"/>
  <c r="H93" i="16"/>
  <c r="B272" i="16"/>
  <c r="H272" i="16"/>
  <c r="C273" i="16"/>
  <c r="H963" i="16"/>
  <c r="C964" i="16"/>
  <c r="B963" i="16"/>
  <c r="H722" i="16"/>
  <c r="B722" i="16"/>
  <c r="C723" i="16"/>
  <c r="H423" i="16"/>
  <c r="C424" i="16"/>
  <c r="B423" i="16"/>
  <c r="H482" i="16"/>
  <c r="C483" i="16"/>
  <c r="B482" i="16"/>
  <c r="H424" i="16" l="1"/>
  <c r="C425" i="16"/>
  <c r="B424" i="16"/>
  <c r="B94" i="16"/>
  <c r="C95" i="16"/>
  <c r="H94" i="16"/>
  <c r="C1175" i="16"/>
  <c r="H1174" i="16"/>
  <c r="B1174" i="16"/>
  <c r="B35" i="16"/>
  <c r="H35" i="16"/>
  <c r="C36" i="16"/>
  <c r="B1563" i="16"/>
  <c r="H1563" i="16"/>
  <c r="C1564" i="16"/>
  <c r="B843" i="16"/>
  <c r="H843" i="16"/>
  <c r="C844" i="16"/>
  <c r="B183" i="16"/>
  <c r="C184" i="16"/>
  <c r="H183" i="16"/>
  <c r="H1264" i="16"/>
  <c r="C1265" i="16"/>
  <c r="B1264" i="16"/>
  <c r="B213" i="16"/>
  <c r="C214" i="16"/>
  <c r="H213" i="16"/>
  <c r="H483" i="16"/>
  <c r="C484" i="16"/>
  <c r="B483" i="16"/>
  <c r="H1323" i="16"/>
  <c r="B1323" i="16"/>
  <c r="C1324" i="16"/>
  <c r="B243" i="16"/>
  <c r="C244" i="16"/>
  <c r="H243" i="16"/>
  <c r="B1595" i="16"/>
  <c r="H1595" i="16"/>
  <c r="C1596" i="16"/>
  <c r="B153" i="16"/>
  <c r="C154" i="16"/>
  <c r="H153" i="16"/>
  <c r="H1083" i="16"/>
  <c r="C1084" i="16"/>
  <c r="B1083" i="16"/>
  <c r="B273" i="16"/>
  <c r="H273" i="16"/>
  <c r="C274" i="16"/>
  <c r="B1473" i="16"/>
  <c r="C1474" i="16"/>
  <c r="H1473" i="16"/>
  <c r="H1055" i="16"/>
  <c r="C1056" i="16"/>
  <c r="B1055" i="16"/>
  <c r="H394" i="16"/>
  <c r="C395" i="16"/>
  <c r="B394" i="16"/>
  <c r="C874" i="16"/>
  <c r="H873" i="16"/>
  <c r="B873" i="16"/>
  <c r="B123" i="16"/>
  <c r="C124" i="16"/>
  <c r="H123" i="16"/>
  <c r="B813" i="16"/>
  <c r="H813" i="16"/>
  <c r="C814" i="16"/>
  <c r="H364" i="16"/>
  <c r="C365" i="16"/>
  <c r="B364" i="16"/>
  <c r="H1024" i="16"/>
  <c r="B1024" i="16"/>
  <c r="C1025" i="16"/>
  <c r="H693" i="16"/>
  <c r="C694" i="16"/>
  <c r="B693" i="16"/>
  <c r="H634" i="16"/>
  <c r="C635" i="16"/>
  <c r="B634" i="16"/>
  <c r="H513" i="16"/>
  <c r="C514" i="16"/>
  <c r="B513" i="16"/>
  <c r="H723" i="16"/>
  <c r="C724" i="16"/>
  <c r="B723" i="16"/>
  <c r="H964" i="16"/>
  <c r="C965" i="16"/>
  <c r="B964" i="16"/>
  <c r="H993" i="16"/>
  <c r="C994" i="16"/>
  <c r="B993" i="16"/>
  <c r="B1294" i="16"/>
  <c r="C1295" i="16"/>
  <c r="H1294" i="16"/>
  <c r="B1353" i="16"/>
  <c r="H1353" i="16"/>
  <c r="C1354" i="16"/>
  <c r="C1235" i="16"/>
  <c r="B1234" i="16"/>
  <c r="H1234" i="16"/>
  <c r="H934" i="16"/>
  <c r="C935" i="16"/>
  <c r="B934" i="16"/>
  <c r="B1533" i="16"/>
  <c r="C1534" i="16"/>
  <c r="H1533" i="16"/>
  <c r="B1383" i="16"/>
  <c r="C1384" i="16"/>
  <c r="H1383" i="16"/>
  <c r="B1413" i="16"/>
  <c r="C1414" i="16"/>
  <c r="H1413" i="16"/>
  <c r="H453" i="16"/>
  <c r="C454" i="16"/>
  <c r="B453" i="16"/>
  <c r="B1503" i="16"/>
  <c r="H1503" i="16"/>
  <c r="C1504" i="16"/>
  <c r="H1115" i="16"/>
  <c r="C1116" i="16"/>
  <c r="B1115" i="16"/>
  <c r="H753" i="16"/>
  <c r="C754" i="16"/>
  <c r="B753" i="16"/>
  <c r="B785" i="16"/>
  <c r="H785" i="16"/>
  <c r="C786" i="16"/>
  <c r="H664" i="16"/>
  <c r="C665" i="16"/>
  <c r="B664" i="16"/>
  <c r="C1144" i="16"/>
  <c r="B1143" i="16"/>
  <c r="H1143" i="16"/>
  <c r="H613" i="16"/>
  <c r="C614" i="16"/>
  <c r="B613" i="16"/>
  <c r="B1443" i="16"/>
  <c r="H1443" i="16"/>
  <c r="C1444" i="16"/>
  <c r="B63" i="16"/>
  <c r="H63" i="16"/>
  <c r="C64" i="16"/>
  <c r="H665" i="16" l="1"/>
  <c r="C666" i="16"/>
  <c r="B665" i="16"/>
  <c r="B1534" i="16"/>
  <c r="H1534" i="16"/>
  <c r="C1535" i="16"/>
  <c r="B1295" i="16"/>
  <c r="H1295" i="16"/>
  <c r="C1296" i="16"/>
  <c r="C275" i="16"/>
  <c r="B274" i="16"/>
  <c r="H274" i="16"/>
  <c r="H724" i="16"/>
  <c r="C725" i="16"/>
  <c r="B724" i="16"/>
  <c r="B1596" i="16"/>
  <c r="H1596" i="16"/>
  <c r="C1597" i="16"/>
  <c r="B244" i="16"/>
  <c r="C245" i="16"/>
  <c r="H244" i="16"/>
  <c r="H1265" i="16"/>
  <c r="C1266" i="16"/>
  <c r="B1265" i="16"/>
  <c r="B1564" i="16"/>
  <c r="H1564" i="16"/>
  <c r="C1565" i="16"/>
  <c r="C1176" i="16"/>
  <c r="H1175" i="16"/>
  <c r="B1175" i="16"/>
  <c r="H1025" i="16"/>
  <c r="C1026" i="16"/>
  <c r="B1025" i="16"/>
  <c r="H365" i="16"/>
  <c r="C366" i="16"/>
  <c r="B365" i="16"/>
  <c r="H1116" i="16"/>
  <c r="B1116" i="16"/>
  <c r="C1117" i="16"/>
  <c r="B1384" i="16"/>
  <c r="C1385" i="16"/>
  <c r="H1384" i="16"/>
  <c r="H614" i="16"/>
  <c r="B614" i="16"/>
  <c r="H754" i="16"/>
  <c r="B754" i="16"/>
  <c r="C755" i="16"/>
  <c r="B124" i="16"/>
  <c r="C125" i="16"/>
  <c r="H124" i="16"/>
  <c r="C875" i="16"/>
  <c r="H874" i="16"/>
  <c r="B874" i="16"/>
  <c r="B214" i="16"/>
  <c r="C215" i="16"/>
  <c r="H214" i="16"/>
  <c r="B844" i="16"/>
  <c r="H844" i="16"/>
  <c r="C845" i="16"/>
  <c r="H425" i="16"/>
  <c r="C426" i="16"/>
  <c r="B425" i="16"/>
  <c r="B1354" i="16"/>
  <c r="H1354" i="16"/>
  <c r="C1355" i="16"/>
  <c r="H514" i="16"/>
  <c r="C515" i="16"/>
  <c r="B514" i="16"/>
  <c r="H395" i="16"/>
  <c r="C396" i="16"/>
  <c r="B395" i="16"/>
  <c r="H1084" i="16"/>
  <c r="B1084" i="16"/>
  <c r="C1085" i="16"/>
  <c r="B184" i="16"/>
  <c r="C185" i="16"/>
  <c r="H184" i="16"/>
  <c r="B36" i="16"/>
  <c r="H36" i="16"/>
  <c r="C37" i="16"/>
  <c r="B1444" i="16"/>
  <c r="H1444" i="16"/>
  <c r="C1445" i="16"/>
  <c r="C1145" i="16"/>
  <c r="H1144" i="16"/>
  <c r="B1144" i="16"/>
  <c r="B786" i="16"/>
  <c r="H786" i="16"/>
  <c r="C787" i="16"/>
  <c r="B1414" i="16"/>
  <c r="C1415" i="16"/>
  <c r="H1414" i="16"/>
  <c r="H965" i="16"/>
  <c r="C966" i="16"/>
  <c r="B965" i="16"/>
  <c r="H694" i="16"/>
  <c r="C695" i="16"/>
  <c r="B694" i="16"/>
  <c r="B814" i="16"/>
  <c r="H814" i="16"/>
  <c r="C815" i="16"/>
  <c r="B1474" i="16"/>
  <c r="C1475" i="16"/>
  <c r="H1474" i="16"/>
  <c r="B64" i="16"/>
  <c r="H64" i="16"/>
  <c r="C65" i="16"/>
  <c r="B1504" i="16"/>
  <c r="H1504" i="16"/>
  <c r="C1505" i="16"/>
  <c r="H454" i="16"/>
  <c r="C455" i="16"/>
  <c r="B454" i="16"/>
  <c r="H935" i="16"/>
  <c r="C936" i="16"/>
  <c r="B935" i="16"/>
  <c r="C1236" i="16"/>
  <c r="B1235" i="16"/>
  <c r="H1235" i="16"/>
  <c r="H994" i="16"/>
  <c r="C995" i="16"/>
  <c r="B994" i="16"/>
  <c r="H635" i="16"/>
  <c r="C636" i="16"/>
  <c r="B635" i="16"/>
  <c r="H1056" i="16"/>
  <c r="C1057" i="16"/>
  <c r="B1056" i="16"/>
  <c r="B154" i="16"/>
  <c r="C155" i="16"/>
  <c r="H154" i="16"/>
  <c r="H1324" i="16"/>
  <c r="B1324" i="16"/>
  <c r="C1325" i="16"/>
  <c r="H484" i="16"/>
  <c r="C485" i="16"/>
  <c r="B484" i="16"/>
  <c r="B95" i="16"/>
  <c r="H95" i="16"/>
  <c r="C96" i="16"/>
  <c r="H485" i="16" l="1"/>
  <c r="C486" i="16"/>
  <c r="B485" i="16"/>
  <c r="H636" i="16"/>
  <c r="C637" i="16"/>
  <c r="B636" i="16"/>
  <c r="H455" i="16"/>
  <c r="C456" i="16"/>
  <c r="B455" i="16"/>
  <c r="C1146" i="16"/>
  <c r="B1145" i="16"/>
  <c r="H1145" i="16"/>
  <c r="B37" i="16"/>
  <c r="C38" i="16"/>
  <c r="H37" i="16"/>
  <c r="B185" i="16"/>
  <c r="C186" i="16"/>
  <c r="H185" i="16"/>
  <c r="H1026" i="16"/>
  <c r="C1027" i="16"/>
  <c r="B1026" i="16"/>
  <c r="C1177" i="16"/>
  <c r="B1176" i="16"/>
  <c r="H1176" i="16"/>
  <c r="B245" i="16"/>
  <c r="C246" i="16"/>
  <c r="H245" i="16"/>
  <c r="H1057" i="16"/>
  <c r="C1058" i="16"/>
  <c r="B1057" i="16"/>
  <c r="H936" i="16"/>
  <c r="C937" i="16"/>
  <c r="B936" i="16"/>
  <c r="B65" i="16"/>
  <c r="C66" i="16"/>
  <c r="H65" i="16"/>
  <c r="B1475" i="16"/>
  <c r="H1475" i="16"/>
  <c r="C1476" i="16"/>
  <c r="B1415" i="16"/>
  <c r="C1416" i="16"/>
  <c r="H1415" i="16"/>
  <c r="B1445" i="16"/>
  <c r="H1445" i="16"/>
  <c r="C1446" i="16"/>
  <c r="H515" i="16"/>
  <c r="C516" i="16"/>
  <c r="B515" i="16"/>
  <c r="B845" i="16"/>
  <c r="H845" i="16"/>
  <c r="C846" i="16"/>
  <c r="B215" i="16"/>
  <c r="C216" i="16"/>
  <c r="H215" i="16"/>
  <c r="C876" i="16"/>
  <c r="H875" i="16"/>
  <c r="B875" i="16"/>
  <c r="H755" i="16"/>
  <c r="C756" i="16"/>
  <c r="B755" i="16"/>
  <c r="H1117" i="16"/>
  <c r="C1118" i="16"/>
  <c r="B1117" i="16"/>
  <c r="H366" i="16"/>
  <c r="C367" i="16"/>
  <c r="B366" i="16"/>
  <c r="B1565" i="16"/>
  <c r="C1566" i="16"/>
  <c r="H1565" i="16"/>
  <c r="H1266" i="16"/>
  <c r="C1267" i="16"/>
  <c r="B1266" i="16"/>
  <c r="H1325" i="16"/>
  <c r="C1326" i="16"/>
  <c r="B1325" i="16"/>
  <c r="B155" i="16"/>
  <c r="C156" i="16"/>
  <c r="H155" i="16"/>
  <c r="B1505" i="16"/>
  <c r="H1505" i="16"/>
  <c r="C1506" i="16"/>
  <c r="H966" i="16"/>
  <c r="C967" i="16"/>
  <c r="B966" i="16"/>
  <c r="H1085" i="16"/>
  <c r="C1086" i="16"/>
  <c r="B1085" i="16"/>
  <c r="H396" i="16"/>
  <c r="C397" i="16"/>
  <c r="B396" i="16"/>
  <c r="B1597" i="16"/>
  <c r="H1597" i="16"/>
  <c r="C1598" i="16"/>
  <c r="H725" i="16"/>
  <c r="C726" i="16"/>
  <c r="B725" i="16"/>
  <c r="C276" i="16"/>
  <c r="B275" i="16"/>
  <c r="H275" i="16"/>
  <c r="B1535" i="16"/>
  <c r="H1535" i="16"/>
  <c r="C1536" i="16"/>
  <c r="H666" i="16"/>
  <c r="C667" i="16"/>
  <c r="B666" i="16"/>
  <c r="B96" i="16"/>
  <c r="H96" i="16"/>
  <c r="C97" i="16"/>
  <c r="H995" i="16"/>
  <c r="C996" i="16"/>
  <c r="B995" i="16"/>
  <c r="C1237" i="16"/>
  <c r="B1236" i="16"/>
  <c r="H1236" i="16"/>
  <c r="B815" i="16"/>
  <c r="H815" i="16"/>
  <c r="C816" i="16"/>
  <c r="H695" i="16"/>
  <c r="C696" i="16"/>
  <c r="B695" i="16"/>
  <c r="B787" i="16"/>
  <c r="H787" i="16"/>
  <c r="C788" i="16"/>
  <c r="B1355" i="16"/>
  <c r="C1356" i="16"/>
  <c r="H1355" i="16"/>
  <c r="H426" i="16"/>
  <c r="C427" i="16"/>
  <c r="B426" i="16"/>
  <c r="B125" i="16"/>
  <c r="C126" i="16"/>
  <c r="H125" i="16"/>
  <c r="B1385" i="16"/>
  <c r="H1385" i="16"/>
  <c r="C1386" i="16"/>
  <c r="B1296" i="16"/>
  <c r="H1296" i="16"/>
  <c r="C1297" i="16"/>
  <c r="B97" i="16" l="1"/>
  <c r="C98" i="16"/>
  <c r="H97" i="16"/>
  <c r="H667" i="16"/>
  <c r="C668" i="16"/>
  <c r="B667" i="16"/>
  <c r="B1566" i="16"/>
  <c r="C1567" i="16"/>
  <c r="H1566" i="16"/>
  <c r="H967" i="16"/>
  <c r="C968" i="16"/>
  <c r="B967" i="16"/>
  <c r="H756" i="16"/>
  <c r="C757" i="16"/>
  <c r="B756" i="16"/>
  <c r="B846" i="16"/>
  <c r="H846" i="16"/>
  <c r="C847" i="16"/>
  <c r="H516" i="16"/>
  <c r="C517" i="16"/>
  <c r="B516" i="16"/>
  <c r="B1476" i="16"/>
  <c r="C1477" i="16"/>
  <c r="H1476" i="16"/>
  <c r="B66" i="16"/>
  <c r="C67" i="16"/>
  <c r="H66" i="16"/>
  <c r="C1238" i="16"/>
  <c r="B1237" i="16"/>
  <c r="H1237" i="16"/>
  <c r="H456" i="16"/>
  <c r="C457" i="16"/>
  <c r="B456" i="16"/>
  <c r="B1386" i="16"/>
  <c r="C1387" i="16"/>
  <c r="H1386" i="16"/>
  <c r="B788" i="16"/>
  <c r="H788" i="16"/>
  <c r="C789" i="16"/>
  <c r="H696" i="16"/>
  <c r="C697" i="16"/>
  <c r="B696" i="16"/>
  <c r="H1267" i="16"/>
  <c r="C1268" i="16"/>
  <c r="B1267" i="16"/>
  <c r="C877" i="16"/>
  <c r="B876" i="16"/>
  <c r="H876" i="16"/>
  <c r="B1297" i="16"/>
  <c r="C1298" i="16"/>
  <c r="H1297" i="16"/>
  <c r="H996" i="16"/>
  <c r="C997" i="16"/>
  <c r="B996" i="16"/>
  <c r="B1536" i="16"/>
  <c r="C1537" i="16"/>
  <c r="H1536" i="16"/>
  <c r="H1086" i="16"/>
  <c r="C1087" i="16"/>
  <c r="B1086" i="16"/>
  <c r="H1326" i="16"/>
  <c r="C1327" i="16"/>
  <c r="B1326" i="16"/>
  <c r="H1118" i="16"/>
  <c r="C1119" i="16"/>
  <c r="B1118" i="16"/>
  <c r="B246" i="16"/>
  <c r="C247" i="16"/>
  <c r="H246" i="16"/>
  <c r="C1178" i="16"/>
  <c r="H1177" i="16"/>
  <c r="B1177" i="16"/>
  <c r="B38" i="16"/>
  <c r="C39" i="16"/>
  <c r="H38" i="16"/>
  <c r="C1147" i="16"/>
  <c r="H1146" i="16"/>
  <c r="B1146" i="16"/>
  <c r="H486" i="16"/>
  <c r="C487" i="16"/>
  <c r="B486" i="16"/>
  <c r="H427" i="16"/>
  <c r="C428" i="16"/>
  <c r="B427" i="16"/>
  <c r="H937" i="16"/>
  <c r="C938" i="16"/>
  <c r="B937" i="16"/>
  <c r="H1027" i="16"/>
  <c r="C1028" i="16"/>
  <c r="B1027" i="16"/>
  <c r="B126" i="16"/>
  <c r="C127" i="16"/>
  <c r="H126" i="16"/>
  <c r="H726" i="16"/>
  <c r="C727" i="16"/>
  <c r="B726" i="16"/>
  <c r="B1356" i="16"/>
  <c r="C1357" i="16"/>
  <c r="H1356" i="16"/>
  <c r="B816" i="16"/>
  <c r="H816" i="16"/>
  <c r="C817" i="16"/>
  <c r="C277" i="16"/>
  <c r="H276" i="16"/>
  <c r="B276" i="16"/>
  <c r="B1598" i="16"/>
  <c r="H1598" i="16"/>
  <c r="C1599" i="16"/>
  <c r="H397" i="16"/>
  <c r="C398" i="16"/>
  <c r="B397" i="16"/>
  <c r="B1506" i="16"/>
  <c r="H1506" i="16"/>
  <c r="C1507" i="16"/>
  <c r="B156" i="16"/>
  <c r="C157" i="16"/>
  <c r="H156" i="16"/>
  <c r="H367" i="16"/>
  <c r="C368" i="16"/>
  <c r="B367" i="16"/>
  <c r="B216" i="16"/>
  <c r="C217" i="16"/>
  <c r="H216" i="16"/>
  <c r="B1446" i="16"/>
  <c r="H1446" i="16"/>
  <c r="C1447" i="16"/>
  <c r="B1416" i="16"/>
  <c r="H1416" i="16"/>
  <c r="C1417" i="16"/>
  <c r="H1058" i="16"/>
  <c r="C1059" i="16"/>
  <c r="B1058" i="16"/>
  <c r="B186" i="16"/>
  <c r="C187" i="16"/>
  <c r="H186" i="16"/>
  <c r="H637" i="16"/>
  <c r="C638" i="16"/>
  <c r="B637" i="16"/>
  <c r="H997" i="16" l="1"/>
  <c r="C998" i="16"/>
  <c r="B997" i="16"/>
  <c r="B157" i="16"/>
  <c r="C158" i="16"/>
  <c r="H157" i="16"/>
  <c r="B1599" i="16"/>
  <c r="H1599" i="16"/>
  <c r="C1600" i="16"/>
  <c r="B127" i="16"/>
  <c r="C128" i="16"/>
  <c r="H127" i="16"/>
  <c r="H487" i="16"/>
  <c r="C488" i="16"/>
  <c r="B487" i="16"/>
  <c r="C1148" i="16"/>
  <c r="B1147" i="16"/>
  <c r="H1147" i="16"/>
  <c r="B247" i="16"/>
  <c r="C248" i="16"/>
  <c r="H247" i="16"/>
  <c r="B1537" i="16"/>
  <c r="C1538" i="16"/>
  <c r="H1537" i="16"/>
  <c r="H1268" i="16"/>
  <c r="C1269" i="16"/>
  <c r="B1268" i="16"/>
  <c r="H457" i="16"/>
  <c r="C458" i="16"/>
  <c r="B457" i="16"/>
  <c r="C1239" i="16"/>
  <c r="B1238" i="16"/>
  <c r="H1238" i="16"/>
  <c r="H517" i="16"/>
  <c r="C518" i="16"/>
  <c r="B517" i="16"/>
  <c r="B1567" i="16"/>
  <c r="H1567" i="16"/>
  <c r="C1568" i="16"/>
  <c r="H638" i="16"/>
  <c r="C639" i="16"/>
  <c r="B638" i="16"/>
  <c r="H1028" i="16"/>
  <c r="C1029" i="16"/>
  <c r="B1028" i="16"/>
  <c r="H368" i="16"/>
  <c r="C369" i="16"/>
  <c r="B368" i="16"/>
  <c r="C278" i="16"/>
  <c r="H277" i="16"/>
  <c r="B277" i="16"/>
  <c r="H727" i="16"/>
  <c r="C728" i="16"/>
  <c r="B727" i="16"/>
  <c r="H428" i="16"/>
  <c r="C429" i="16"/>
  <c r="B428" i="16"/>
  <c r="H1087" i="16"/>
  <c r="C1088" i="16"/>
  <c r="B1087" i="16"/>
  <c r="B789" i="16"/>
  <c r="H789" i="16"/>
  <c r="C790" i="16"/>
  <c r="B1387" i="16"/>
  <c r="C1388" i="16"/>
  <c r="H1387" i="16"/>
  <c r="B1477" i="16"/>
  <c r="C1478" i="16"/>
  <c r="H1477" i="16"/>
  <c r="H968" i="16"/>
  <c r="C969" i="16"/>
  <c r="B968" i="16"/>
  <c r="H1119" i="16"/>
  <c r="C1120" i="16"/>
  <c r="B1119" i="16"/>
  <c r="H1059" i="16"/>
  <c r="C1060" i="16"/>
  <c r="B1059" i="16"/>
  <c r="B187" i="16"/>
  <c r="C188" i="16"/>
  <c r="H187" i="16"/>
  <c r="B1447" i="16"/>
  <c r="H1447" i="16"/>
  <c r="C1448" i="16"/>
  <c r="B217" i="16"/>
  <c r="C218" i="16"/>
  <c r="H217" i="16"/>
  <c r="B1507" i="16"/>
  <c r="H1507" i="16"/>
  <c r="C1508" i="16"/>
  <c r="H398" i="16"/>
  <c r="C399" i="16"/>
  <c r="B398" i="16"/>
  <c r="B817" i="16"/>
  <c r="H817" i="16"/>
  <c r="C818" i="16"/>
  <c r="B1357" i="16"/>
  <c r="H1357" i="16"/>
  <c r="C1358" i="16"/>
  <c r="H938" i="16"/>
  <c r="C939" i="16"/>
  <c r="B938" i="16"/>
  <c r="B39" i="16"/>
  <c r="H39" i="16"/>
  <c r="C40" i="16"/>
  <c r="C1179" i="16"/>
  <c r="H1178" i="16"/>
  <c r="B1178" i="16"/>
  <c r="H1327" i="16"/>
  <c r="C1328" i="16"/>
  <c r="B1327" i="16"/>
  <c r="B1298" i="16"/>
  <c r="C1299" i="16"/>
  <c r="H1298" i="16"/>
  <c r="C878" i="16"/>
  <c r="H877" i="16"/>
  <c r="B877" i="16"/>
  <c r="B67" i="16"/>
  <c r="H67" i="16"/>
  <c r="C68" i="16"/>
  <c r="B847" i="16"/>
  <c r="H847" i="16"/>
  <c r="C848" i="16"/>
  <c r="H757" i="16"/>
  <c r="C758" i="16"/>
  <c r="B757" i="16"/>
  <c r="B98" i="16"/>
  <c r="C99" i="16"/>
  <c r="H98" i="16"/>
  <c r="B1417" i="16"/>
  <c r="H1417" i="16"/>
  <c r="C1418" i="16"/>
  <c r="H697" i="16"/>
  <c r="C698" i="16"/>
  <c r="B697" i="16"/>
  <c r="H668" i="16"/>
  <c r="C669" i="16"/>
  <c r="B668" i="16"/>
  <c r="B818" i="16" l="1"/>
  <c r="H818" i="16"/>
  <c r="C819" i="16"/>
  <c r="H399" i="16"/>
  <c r="C400" i="16"/>
  <c r="B399" i="16"/>
  <c r="B1448" i="16"/>
  <c r="H1448" i="16"/>
  <c r="C1449" i="16"/>
  <c r="B188" i="16"/>
  <c r="C189" i="16"/>
  <c r="H188" i="16"/>
  <c r="B1478" i="16"/>
  <c r="C1479" i="16"/>
  <c r="H1478" i="16"/>
  <c r="H429" i="16"/>
  <c r="C430" i="16"/>
  <c r="B429" i="16"/>
  <c r="H1029" i="16"/>
  <c r="C1030" i="16"/>
  <c r="B1029" i="16"/>
  <c r="B248" i="16"/>
  <c r="C249" i="16"/>
  <c r="H248" i="16"/>
  <c r="C1149" i="16"/>
  <c r="H1148" i="16"/>
  <c r="B1148" i="16"/>
  <c r="B68" i="16"/>
  <c r="H68" i="16"/>
  <c r="C69" i="16"/>
  <c r="H969" i="16"/>
  <c r="C970" i="16"/>
  <c r="B969" i="16"/>
  <c r="B790" i="16"/>
  <c r="H790" i="16"/>
  <c r="C791" i="16"/>
  <c r="H1088" i="16"/>
  <c r="C1089" i="16"/>
  <c r="B1088" i="16"/>
  <c r="H369" i="16"/>
  <c r="C370" i="16"/>
  <c r="B369" i="16"/>
  <c r="B1568" i="16"/>
  <c r="H1568" i="16"/>
  <c r="C1569" i="16"/>
  <c r="H518" i="16"/>
  <c r="C519" i="16"/>
  <c r="B518" i="16"/>
  <c r="C1240" i="16"/>
  <c r="B1239" i="16"/>
  <c r="H1239" i="16"/>
  <c r="B1538" i="16"/>
  <c r="H1538" i="16"/>
  <c r="C1539" i="16"/>
  <c r="B128" i="16"/>
  <c r="C129" i="16"/>
  <c r="H128" i="16"/>
  <c r="B848" i="16"/>
  <c r="H848" i="16"/>
  <c r="C849" i="16"/>
  <c r="C879" i="16"/>
  <c r="H878" i="16"/>
  <c r="B878" i="16"/>
  <c r="B1358" i="16"/>
  <c r="H1358" i="16"/>
  <c r="C1359" i="16"/>
  <c r="H1328" i="16"/>
  <c r="C1329" i="16"/>
  <c r="B1328" i="16"/>
  <c r="C1180" i="16"/>
  <c r="H1179" i="16"/>
  <c r="B1179" i="16"/>
  <c r="B1508" i="16"/>
  <c r="H1508" i="16"/>
  <c r="C1509" i="16"/>
  <c r="B218" i="16"/>
  <c r="C219" i="16"/>
  <c r="H218" i="16"/>
  <c r="H1120" i="16"/>
  <c r="C1121" i="16"/>
  <c r="B1120" i="16"/>
  <c r="H1269" i="16"/>
  <c r="C1270" i="16"/>
  <c r="B1269" i="16"/>
  <c r="H488" i="16"/>
  <c r="C489" i="16"/>
  <c r="B488" i="16"/>
  <c r="H998" i="16"/>
  <c r="C999" i="16"/>
  <c r="B998" i="16"/>
  <c r="B1418" i="16"/>
  <c r="H1418" i="16"/>
  <c r="C1419" i="16"/>
  <c r="B99" i="16"/>
  <c r="H99" i="16"/>
  <c r="C100" i="16"/>
  <c r="H698" i="16"/>
  <c r="C699" i="16"/>
  <c r="B698" i="16"/>
  <c r="H669" i="16"/>
  <c r="C670" i="16"/>
  <c r="B669" i="16"/>
  <c r="H758" i="16"/>
  <c r="C759" i="16"/>
  <c r="B758" i="16"/>
  <c r="B1299" i="16"/>
  <c r="H1299" i="16"/>
  <c r="C1300" i="16"/>
  <c r="B40" i="16"/>
  <c r="H40" i="16"/>
  <c r="C41" i="16"/>
  <c r="H939" i="16"/>
  <c r="C940" i="16"/>
  <c r="B939" i="16"/>
  <c r="H1060" i="16"/>
  <c r="B1060" i="16"/>
  <c r="C1061" i="16"/>
  <c r="B1388" i="16"/>
  <c r="C1389" i="16"/>
  <c r="H1388" i="16"/>
  <c r="H728" i="16"/>
  <c r="C729" i="16"/>
  <c r="B728" i="16"/>
  <c r="C279" i="16"/>
  <c r="H278" i="16"/>
  <c r="B278" i="16"/>
  <c r="H639" i="16"/>
  <c r="C640" i="16"/>
  <c r="B639" i="16"/>
  <c r="H458" i="16"/>
  <c r="C459" i="16"/>
  <c r="B458" i="16"/>
  <c r="B1600" i="16"/>
  <c r="H1600" i="16"/>
  <c r="C1601" i="16"/>
  <c r="B158" i="16"/>
  <c r="C159" i="16"/>
  <c r="H158" i="16"/>
  <c r="H759" i="16" l="1"/>
  <c r="C760" i="16"/>
  <c r="B759" i="16"/>
  <c r="B100" i="16"/>
  <c r="H100" i="16"/>
  <c r="C101" i="16"/>
  <c r="H1329" i="16"/>
  <c r="C1330" i="16"/>
  <c r="B1329" i="16"/>
  <c r="B849" i="16"/>
  <c r="H849" i="16"/>
  <c r="C850" i="16"/>
  <c r="B129" i="16"/>
  <c r="C130" i="16"/>
  <c r="H129" i="16"/>
  <c r="B791" i="16"/>
  <c r="H791" i="16"/>
  <c r="C792" i="16"/>
  <c r="H1030" i="16"/>
  <c r="C1031" i="16"/>
  <c r="B1030" i="16"/>
  <c r="H1270" i="16"/>
  <c r="C1271" i="16"/>
  <c r="B1270" i="16"/>
  <c r="B1509" i="16"/>
  <c r="H1509" i="16"/>
  <c r="C1510" i="16"/>
  <c r="H519" i="16"/>
  <c r="C520" i="16"/>
  <c r="B519" i="16"/>
  <c r="B249" i="16"/>
  <c r="C250" i="16"/>
  <c r="H249" i="16"/>
  <c r="B189" i="16"/>
  <c r="C190" i="16"/>
  <c r="H189" i="16"/>
  <c r="B819" i="16"/>
  <c r="H819" i="16"/>
  <c r="C820" i="16"/>
  <c r="H640" i="16"/>
  <c r="C641" i="16"/>
  <c r="B640" i="16"/>
  <c r="H1121" i="16"/>
  <c r="C1122" i="16"/>
  <c r="B1121" i="16"/>
  <c r="B1601" i="16"/>
  <c r="H1601" i="16"/>
  <c r="C1602" i="16"/>
  <c r="H729" i="16"/>
  <c r="C730" i="16"/>
  <c r="B729" i="16"/>
  <c r="H489" i="16"/>
  <c r="C490" i="16"/>
  <c r="B489" i="16"/>
  <c r="H1089" i="16"/>
  <c r="C1090" i="16"/>
  <c r="B1089" i="16"/>
  <c r="B69" i="16"/>
  <c r="C70" i="16"/>
  <c r="H69" i="16"/>
  <c r="B1479" i="16"/>
  <c r="C1480" i="16"/>
  <c r="H1479" i="16"/>
  <c r="C280" i="16"/>
  <c r="B279" i="16"/>
  <c r="H279" i="16"/>
  <c r="B1300" i="16"/>
  <c r="H1300" i="16"/>
  <c r="C1301" i="16"/>
  <c r="H970" i="16"/>
  <c r="C971" i="16"/>
  <c r="B970" i="16"/>
  <c r="H459" i="16"/>
  <c r="C460" i="16"/>
  <c r="B459" i="16"/>
  <c r="B1389" i="16"/>
  <c r="C1390" i="16"/>
  <c r="H1389" i="16"/>
  <c r="B41" i="16"/>
  <c r="C42" i="16"/>
  <c r="H41" i="16"/>
  <c r="H699" i="16"/>
  <c r="C700" i="16"/>
  <c r="B699" i="16"/>
  <c r="C1181" i="16"/>
  <c r="B1180" i="16"/>
  <c r="H1180" i="16"/>
  <c r="B1359" i="16"/>
  <c r="C1360" i="16"/>
  <c r="H1359" i="16"/>
  <c r="B1539" i="16"/>
  <c r="H1539" i="16"/>
  <c r="C1540" i="16"/>
  <c r="B159" i="16"/>
  <c r="C160" i="16"/>
  <c r="H159" i="16"/>
  <c r="H1061" i="16"/>
  <c r="C1062" i="16"/>
  <c r="B1061" i="16"/>
  <c r="H940" i="16"/>
  <c r="C941" i="16"/>
  <c r="B940" i="16"/>
  <c r="H670" i="16"/>
  <c r="C671" i="16"/>
  <c r="B670" i="16"/>
  <c r="B1419" i="16"/>
  <c r="H1419" i="16"/>
  <c r="C1420" i="16"/>
  <c r="H999" i="16"/>
  <c r="C1000" i="16"/>
  <c r="B999" i="16"/>
  <c r="B219" i="16"/>
  <c r="C220" i="16"/>
  <c r="H219" i="16"/>
  <c r="C880" i="16"/>
  <c r="H879" i="16"/>
  <c r="B879" i="16"/>
  <c r="C1241" i="16"/>
  <c r="B1240" i="16"/>
  <c r="H1240" i="16"/>
  <c r="B1569" i="16"/>
  <c r="C1570" i="16"/>
  <c r="H1569" i="16"/>
  <c r="H370" i="16"/>
  <c r="C371" i="16"/>
  <c r="B370" i="16"/>
  <c r="C1150" i="16"/>
  <c r="H1149" i="16"/>
  <c r="B1149" i="16"/>
  <c r="H430" i="16"/>
  <c r="C431" i="16"/>
  <c r="B430" i="16"/>
  <c r="B1449" i="16"/>
  <c r="H1449" i="16"/>
  <c r="C1450" i="16"/>
  <c r="H400" i="16"/>
  <c r="C401" i="16"/>
  <c r="B400" i="16"/>
  <c r="B42" i="16" l="1"/>
  <c r="C43" i="16"/>
  <c r="H42" i="16"/>
  <c r="H1090" i="16"/>
  <c r="C1091" i="16"/>
  <c r="B1090" i="16"/>
  <c r="H1031" i="16"/>
  <c r="C1032" i="16"/>
  <c r="B1031" i="16"/>
  <c r="B850" i="16"/>
  <c r="H850" i="16"/>
  <c r="C851" i="16"/>
  <c r="H700" i="16"/>
  <c r="C701" i="16"/>
  <c r="B700" i="16"/>
  <c r="H971" i="16"/>
  <c r="C972" i="16"/>
  <c r="B971" i="16"/>
  <c r="B70" i="16"/>
  <c r="C71" i="16"/>
  <c r="H70" i="16"/>
  <c r="B820" i="16"/>
  <c r="H820" i="16"/>
  <c r="C821" i="16"/>
  <c r="B190" i="16"/>
  <c r="C191" i="16"/>
  <c r="H190" i="16"/>
  <c r="B1510" i="16"/>
  <c r="H1510" i="16"/>
  <c r="C1511" i="16"/>
  <c r="H1271" i="16"/>
  <c r="C1272" i="16"/>
  <c r="B1271" i="16"/>
  <c r="H1122" i="16"/>
  <c r="C1123" i="16"/>
  <c r="B1122" i="16"/>
  <c r="H1330" i="16"/>
  <c r="C1331" i="16"/>
  <c r="B1330" i="16"/>
  <c r="B1450" i="16"/>
  <c r="H1450" i="16"/>
  <c r="C1451" i="16"/>
  <c r="C1151" i="16"/>
  <c r="H1150" i="16"/>
  <c r="B1150" i="16"/>
  <c r="C881" i="16"/>
  <c r="B880" i="16"/>
  <c r="H880" i="16"/>
  <c r="B1480" i="16"/>
  <c r="C1481" i="16"/>
  <c r="H1480" i="16"/>
  <c r="H730" i="16"/>
  <c r="B730" i="16"/>
  <c r="C731" i="16"/>
  <c r="B792" i="16"/>
  <c r="H792" i="16"/>
  <c r="C793" i="16"/>
  <c r="B130" i="16"/>
  <c r="C131" i="16"/>
  <c r="H130" i="16"/>
  <c r="B101" i="16"/>
  <c r="C102" i="16"/>
  <c r="H101" i="16"/>
  <c r="H760" i="16"/>
  <c r="C761" i="16"/>
  <c r="B760" i="16"/>
  <c r="B1420" i="16"/>
  <c r="H1420" i="16"/>
  <c r="C1421" i="16"/>
  <c r="H671" i="16"/>
  <c r="C672" i="16"/>
  <c r="B671" i="16"/>
  <c r="C281" i="16"/>
  <c r="H280" i="16"/>
  <c r="B280" i="16"/>
  <c r="B1602" i="16"/>
  <c r="H1602" i="16"/>
  <c r="C1603" i="16"/>
  <c r="B250" i="16"/>
  <c r="C251" i="16"/>
  <c r="H250" i="16"/>
  <c r="H431" i="16"/>
  <c r="C432" i="16"/>
  <c r="B431" i="16"/>
  <c r="B160" i="16"/>
  <c r="C161" i="16"/>
  <c r="H160" i="16"/>
  <c r="B1570" i="16"/>
  <c r="C1571" i="16"/>
  <c r="H1570" i="16"/>
  <c r="C1242" i="16"/>
  <c r="B1241" i="16"/>
  <c r="H1241" i="16"/>
  <c r="H1000" i="16"/>
  <c r="C1001" i="16"/>
  <c r="B1000" i="16"/>
  <c r="H1062" i="16"/>
  <c r="C1063" i="16"/>
  <c r="B1062" i="16"/>
  <c r="H460" i="16"/>
  <c r="C461" i="16"/>
  <c r="B460" i="16"/>
  <c r="H401" i="16"/>
  <c r="C402" i="16"/>
  <c r="B401" i="16"/>
  <c r="H371" i="16"/>
  <c r="C372" i="16"/>
  <c r="B371" i="16"/>
  <c r="B220" i="16"/>
  <c r="C221" i="16"/>
  <c r="H220" i="16"/>
  <c r="H941" i="16"/>
  <c r="C942" i="16"/>
  <c r="B941" i="16"/>
  <c r="B1540" i="16"/>
  <c r="C1541" i="16"/>
  <c r="H1540" i="16"/>
  <c r="B1360" i="16"/>
  <c r="C1361" i="16"/>
  <c r="H1360" i="16"/>
  <c r="C1182" i="16"/>
  <c r="H1181" i="16"/>
  <c r="B1181" i="16"/>
  <c r="B1390" i="16"/>
  <c r="C1391" i="16"/>
  <c r="H1390" i="16"/>
  <c r="B1301" i="16"/>
  <c r="C1302" i="16"/>
  <c r="H1301" i="16"/>
  <c r="H490" i="16"/>
  <c r="C491" i="16"/>
  <c r="B490" i="16"/>
  <c r="H641" i="16"/>
  <c r="C642" i="16"/>
  <c r="B641" i="16"/>
  <c r="C521" i="16"/>
  <c r="H520" i="16"/>
  <c r="B520" i="16"/>
  <c r="B851" i="16" l="1"/>
  <c r="H851" i="16"/>
  <c r="C852" i="16"/>
  <c r="H491" i="16"/>
  <c r="C492" i="16"/>
  <c r="B491" i="16"/>
  <c r="B131" i="16"/>
  <c r="C132" i="16"/>
  <c r="H131" i="16"/>
  <c r="C1152" i="16"/>
  <c r="B1151" i="16"/>
  <c r="H1151" i="16"/>
  <c r="H1123" i="16"/>
  <c r="C1124" i="16"/>
  <c r="B1123" i="16"/>
  <c r="C522" i="16"/>
  <c r="H521" i="16"/>
  <c r="B521" i="16"/>
  <c r="B1302" i="16"/>
  <c r="C1303" i="16"/>
  <c r="H1302" i="16"/>
  <c r="B251" i="16"/>
  <c r="C252" i="16"/>
  <c r="H251" i="16"/>
  <c r="B821" i="16"/>
  <c r="H821" i="16"/>
  <c r="C822" i="16"/>
  <c r="H1032" i="16"/>
  <c r="B1032" i="16"/>
  <c r="C1033" i="16"/>
  <c r="B1361" i="16"/>
  <c r="H1361" i="16"/>
  <c r="C1362" i="16"/>
  <c r="H372" i="16"/>
  <c r="C373" i="16"/>
  <c r="B372" i="16"/>
  <c r="H1001" i="16"/>
  <c r="C1002" i="16"/>
  <c r="B1001" i="16"/>
  <c r="H432" i="16"/>
  <c r="C433" i="16"/>
  <c r="B432" i="16"/>
  <c r="H672" i="16"/>
  <c r="C673" i="16"/>
  <c r="B672" i="16"/>
  <c r="H1063" i="16"/>
  <c r="C1064" i="16"/>
  <c r="B1063" i="16"/>
  <c r="B161" i="16"/>
  <c r="C162" i="16"/>
  <c r="H161" i="16"/>
  <c r="B102" i="16"/>
  <c r="C103" i="16"/>
  <c r="H102" i="16"/>
  <c r="H731" i="16"/>
  <c r="C732" i="16"/>
  <c r="B731" i="16"/>
  <c r="B1451" i="16"/>
  <c r="H1451" i="16"/>
  <c r="C1452" i="16"/>
  <c r="H701" i="16"/>
  <c r="C702" i="16"/>
  <c r="B701" i="16"/>
  <c r="B43" i="16"/>
  <c r="H43" i="16"/>
  <c r="C44" i="16"/>
  <c r="B1541" i="16"/>
  <c r="C1542" i="16"/>
  <c r="H1541" i="16"/>
  <c r="H402" i="16"/>
  <c r="C403" i="16"/>
  <c r="B402" i="16"/>
  <c r="H1272" i="16"/>
  <c r="C1273" i="16"/>
  <c r="B1272" i="16"/>
  <c r="B71" i="16"/>
  <c r="H71" i="16"/>
  <c r="C72" i="16"/>
  <c r="C1243" i="16"/>
  <c r="B1242" i="16"/>
  <c r="H1242" i="16"/>
  <c r="H642" i="16"/>
  <c r="C643" i="16"/>
  <c r="B642" i="16"/>
  <c r="B221" i="16"/>
  <c r="C222" i="16"/>
  <c r="H221" i="16"/>
  <c r="B1603" i="16"/>
  <c r="H1603" i="16"/>
  <c r="C1604" i="16"/>
  <c r="B1481" i="16"/>
  <c r="C1482" i="16"/>
  <c r="H1481" i="16"/>
  <c r="C882" i="16"/>
  <c r="H881" i="16"/>
  <c r="B881" i="16"/>
  <c r="H1331" i="16"/>
  <c r="C1332" i="16"/>
  <c r="B1331" i="16"/>
  <c r="B1511" i="16"/>
  <c r="H1511" i="16"/>
  <c r="C1512" i="16"/>
  <c r="B191" i="16"/>
  <c r="C192" i="16"/>
  <c r="H191" i="16"/>
  <c r="B1391" i="16"/>
  <c r="C1392" i="16"/>
  <c r="H1391" i="16"/>
  <c r="C1183" i="16"/>
  <c r="H1182" i="16"/>
  <c r="B1182" i="16"/>
  <c r="H942" i="16"/>
  <c r="C943" i="16"/>
  <c r="B942" i="16"/>
  <c r="H461" i="16"/>
  <c r="C462" i="16"/>
  <c r="B461" i="16"/>
  <c r="B1571" i="16"/>
  <c r="H1571" i="16"/>
  <c r="C1572" i="16"/>
  <c r="C282" i="16"/>
  <c r="H281" i="16"/>
  <c r="B281" i="16"/>
  <c r="B1421" i="16"/>
  <c r="H1421" i="16"/>
  <c r="C1422" i="16"/>
  <c r="H761" i="16"/>
  <c r="C762" i="16"/>
  <c r="B761" i="16"/>
  <c r="B793" i="16"/>
  <c r="H793" i="16"/>
  <c r="C794" i="16"/>
  <c r="H972" i="16"/>
  <c r="C973" i="16"/>
  <c r="B972" i="16"/>
  <c r="H1091" i="16"/>
  <c r="C1092" i="16"/>
  <c r="B1091" i="16"/>
  <c r="H643" i="16" l="1"/>
  <c r="C644" i="16"/>
  <c r="B643" i="16"/>
  <c r="C1244" i="16"/>
  <c r="B1243" i="16"/>
  <c r="H1243" i="16"/>
  <c r="H403" i="16"/>
  <c r="C404" i="16"/>
  <c r="B403" i="16"/>
  <c r="H373" i="16"/>
  <c r="C374" i="16"/>
  <c r="B373" i="16"/>
  <c r="B822" i="16"/>
  <c r="H822" i="16"/>
  <c r="C823" i="16"/>
  <c r="B252" i="16"/>
  <c r="C253" i="16"/>
  <c r="H252" i="16"/>
  <c r="B852" i="16"/>
  <c r="H852" i="16"/>
  <c r="C853" i="16"/>
  <c r="B794" i="16"/>
  <c r="H794" i="16"/>
  <c r="H762" i="16"/>
  <c r="B762" i="16"/>
  <c r="C763" i="16"/>
  <c r="H462" i="16"/>
  <c r="C463" i="16"/>
  <c r="B462" i="16"/>
  <c r="B1542" i="16"/>
  <c r="H1542" i="16"/>
  <c r="C1543" i="16"/>
  <c r="B1452" i="16"/>
  <c r="H1452" i="16"/>
  <c r="C1453" i="16"/>
  <c r="H732" i="16"/>
  <c r="C733" i="16"/>
  <c r="B732" i="16"/>
  <c r="B1303" i="16"/>
  <c r="H1303" i="16"/>
  <c r="C1304" i="16"/>
  <c r="B132" i="16"/>
  <c r="C133" i="16"/>
  <c r="H132" i="16"/>
  <c r="H973" i="16"/>
  <c r="C974" i="16"/>
  <c r="B973" i="16"/>
  <c r="B1422" i="16"/>
  <c r="H1422" i="16"/>
  <c r="C1423" i="16"/>
  <c r="C883" i="16"/>
  <c r="H882" i="16"/>
  <c r="B882" i="16"/>
  <c r="B72" i="16"/>
  <c r="H72" i="16"/>
  <c r="C73" i="16"/>
  <c r="H702" i="16"/>
  <c r="C703" i="16"/>
  <c r="B702" i="16"/>
  <c r="H1033" i="16"/>
  <c r="C1034" i="16"/>
  <c r="B1033" i="16"/>
  <c r="H1124" i="16"/>
  <c r="B1124" i="16"/>
  <c r="C1153" i="16"/>
  <c r="H1152" i="16"/>
  <c r="B1152" i="16"/>
  <c r="B1572" i="16"/>
  <c r="H1572" i="16"/>
  <c r="C1573" i="16"/>
  <c r="B192" i="16"/>
  <c r="C193" i="16"/>
  <c r="H192" i="16"/>
  <c r="B1482" i="16"/>
  <c r="C1483" i="16"/>
  <c r="H1482" i="16"/>
  <c r="H673" i="16"/>
  <c r="C674" i="16"/>
  <c r="B673" i="16"/>
  <c r="C523" i="16"/>
  <c r="H522" i="16"/>
  <c r="B522" i="16"/>
  <c r="B1392" i="16"/>
  <c r="C1393" i="16"/>
  <c r="H1392" i="16"/>
  <c r="H1064" i="16"/>
  <c r="B1064" i="16"/>
  <c r="B1512" i="16"/>
  <c r="H1512" i="16"/>
  <c r="C1513" i="16"/>
  <c r="H1332" i="16"/>
  <c r="C1333" i="16"/>
  <c r="B1332" i="16"/>
  <c r="B1604" i="16"/>
  <c r="H1604" i="16"/>
  <c r="B222" i="16"/>
  <c r="C223" i="16"/>
  <c r="H222" i="16"/>
  <c r="H1273" i="16"/>
  <c r="C1274" i="16"/>
  <c r="B1273" i="16"/>
  <c r="B44" i="16"/>
  <c r="H44" i="16"/>
  <c r="B162" i="16"/>
  <c r="C163" i="16"/>
  <c r="H162" i="16"/>
  <c r="H1002" i="16"/>
  <c r="C1003" i="16"/>
  <c r="B1002" i="16"/>
  <c r="H1092" i="16"/>
  <c r="B1092" i="16"/>
  <c r="C1093" i="16"/>
  <c r="C283" i="16"/>
  <c r="H282" i="16"/>
  <c r="B282" i="16"/>
  <c r="H943" i="16"/>
  <c r="C944" i="16"/>
  <c r="B943" i="16"/>
  <c r="C1184" i="16"/>
  <c r="H1183" i="16"/>
  <c r="B1183" i="16"/>
  <c r="B103" i="16"/>
  <c r="H103" i="16"/>
  <c r="C104" i="16"/>
  <c r="H433" i="16"/>
  <c r="C434" i="16"/>
  <c r="B433" i="16"/>
  <c r="B1362" i="16"/>
  <c r="H1362" i="16"/>
  <c r="C1363" i="16"/>
  <c r="H492" i="16"/>
  <c r="C493" i="16"/>
  <c r="B492" i="16"/>
  <c r="H1274" i="16" l="1"/>
  <c r="B1274" i="16"/>
  <c r="H1333" i="16"/>
  <c r="C1334" i="16"/>
  <c r="B1333" i="16"/>
  <c r="B1393" i="16"/>
  <c r="C1394" i="16"/>
  <c r="H1393" i="16"/>
  <c r="C524" i="16"/>
  <c r="B523" i="16"/>
  <c r="H523" i="16"/>
  <c r="B193" i="16"/>
  <c r="C194" i="16"/>
  <c r="H193" i="16"/>
  <c r="C884" i="16"/>
  <c r="H883" i="16"/>
  <c r="B883" i="16"/>
  <c r="B133" i="16"/>
  <c r="C134" i="16"/>
  <c r="H133" i="16"/>
  <c r="B1453" i="16"/>
  <c r="H1453" i="16"/>
  <c r="C1454" i="16"/>
  <c r="B823" i="16"/>
  <c r="H823" i="16"/>
  <c r="C824" i="16"/>
  <c r="H374" i="16"/>
  <c r="B374" i="16"/>
  <c r="B73" i="16"/>
  <c r="C74" i="16"/>
  <c r="H73" i="16"/>
  <c r="B1244" i="16"/>
  <c r="H1244" i="16"/>
  <c r="B1483" i="16"/>
  <c r="C1484" i="16"/>
  <c r="H1483" i="16"/>
  <c r="H674" i="16"/>
  <c r="B674" i="16"/>
  <c r="B1573" i="16"/>
  <c r="C1574" i="16"/>
  <c r="H1573" i="16"/>
  <c r="H703" i="16"/>
  <c r="C704" i="16"/>
  <c r="B703" i="16"/>
  <c r="H763" i="16"/>
  <c r="C764" i="16"/>
  <c r="B763" i="16"/>
  <c r="H644" i="16"/>
  <c r="B644" i="16"/>
  <c r="H493" i="16"/>
  <c r="C494" i="16"/>
  <c r="B493" i="16"/>
  <c r="B104" i="16"/>
  <c r="H104" i="16"/>
  <c r="H1093" i="16"/>
  <c r="C1094" i="16"/>
  <c r="B1093" i="16"/>
  <c r="C1004" i="16"/>
  <c r="H1003" i="16"/>
  <c r="B1003" i="16"/>
  <c r="B1543" i="16"/>
  <c r="H1543" i="16"/>
  <c r="C1544" i="16"/>
  <c r="H463" i="16"/>
  <c r="C464" i="16"/>
  <c r="B463" i="16"/>
  <c r="H404" i="16"/>
  <c r="B404" i="16"/>
  <c r="B1184" i="16"/>
  <c r="H1184" i="16"/>
  <c r="B1363" i="16"/>
  <c r="C1364" i="16"/>
  <c r="H1363" i="16"/>
  <c r="H434" i="16"/>
  <c r="B434" i="16"/>
  <c r="B1513" i="16"/>
  <c r="H1513" i="16"/>
  <c r="C1514" i="16"/>
  <c r="B1423" i="16"/>
  <c r="H1423" i="16"/>
  <c r="C1424" i="16"/>
  <c r="H974" i="16"/>
  <c r="B974" i="16"/>
  <c r="H944" i="16"/>
  <c r="B944" i="16"/>
  <c r="C284" i="16"/>
  <c r="B283" i="16"/>
  <c r="H283" i="16"/>
  <c r="B163" i="16"/>
  <c r="C164" i="16"/>
  <c r="H163" i="16"/>
  <c r="B223" i="16"/>
  <c r="C224" i="16"/>
  <c r="H223" i="16"/>
  <c r="C1154" i="16"/>
  <c r="H1153" i="16"/>
  <c r="B1153" i="16"/>
  <c r="H1034" i="16"/>
  <c r="B1034" i="16"/>
  <c r="B1304" i="16"/>
  <c r="H1304" i="16"/>
  <c r="H733" i="16"/>
  <c r="C734" i="16"/>
  <c r="B733" i="16"/>
  <c r="B853" i="16"/>
  <c r="H853" i="16"/>
  <c r="C854" i="16"/>
  <c r="B253" i="16"/>
  <c r="C254" i="16"/>
  <c r="H253" i="16"/>
  <c r="B1364" i="16" l="1"/>
  <c r="H1364" i="16"/>
  <c r="H1094" i="16"/>
  <c r="B1094" i="16"/>
  <c r="B1574" i="16"/>
  <c r="H1574" i="16"/>
  <c r="H1334" i="16"/>
  <c r="B1334" i="16"/>
  <c r="B854" i="16"/>
  <c r="H854" i="16"/>
  <c r="H734" i="16"/>
  <c r="B734" i="16"/>
  <c r="H1154" i="16"/>
  <c r="B1154" i="16"/>
  <c r="B1544" i="16"/>
  <c r="H1544" i="16"/>
  <c r="H494" i="16"/>
  <c r="B494" i="16"/>
  <c r="H704" i="16"/>
  <c r="B704" i="16"/>
  <c r="B1484" i="16"/>
  <c r="H1484" i="16"/>
  <c r="B1454" i="16"/>
  <c r="H1454" i="16"/>
  <c r="B134" i="16"/>
  <c r="H134" i="16"/>
  <c r="B884" i="16"/>
  <c r="H884" i="16"/>
  <c r="B1394" i="16"/>
  <c r="H1394" i="16"/>
  <c r="B254" i="16"/>
  <c r="H254" i="16"/>
  <c r="B164" i="16"/>
  <c r="H164" i="16"/>
  <c r="H284" i="16"/>
  <c r="B284" i="16"/>
  <c r="B1514" i="16"/>
  <c r="H1514" i="16"/>
  <c r="H1004" i="16"/>
  <c r="B1004" i="16"/>
  <c r="H764" i="16"/>
  <c r="B764" i="16"/>
  <c r="B74" i="16"/>
  <c r="H74" i="16"/>
  <c r="B824" i="16"/>
  <c r="H824" i="16"/>
  <c r="B224" i="16"/>
  <c r="H224" i="16"/>
  <c r="B1424" i="16"/>
  <c r="H1424" i="16"/>
  <c r="H464" i="16"/>
  <c r="B464" i="16"/>
  <c r="B194" i="16"/>
  <c r="H194" i="16"/>
  <c r="H524" i="16"/>
  <c r="B524" i="1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2" xr16:uid="{00000000-0015-0000-FFFF-FFFF01000000}"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<sst xmlns="http://schemas.openxmlformats.org/spreadsheetml/2006/main" count="12881" uniqueCount="2195">
  <si>
    <t>Summary data template for EITI disclosures</t>
  </si>
  <si>
    <t>Summary data template</t>
  </si>
  <si>
    <t>Comments / Notes</t>
  </si>
  <si>
    <t>Requirement</t>
  </si>
  <si>
    <t>Inclusion</t>
  </si>
  <si>
    <t>“Make the EITI Report available in an open data format (xlsx or csv) online and publicise its availability.” 
- EITI Requirement 7.1.c</t>
  </si>
  <si>
    <t>Afghanistan</t>
  </si>
  <si>
    <t>AF</t>
  </si>
  <si>
    <t>AFG</t>
  </si>
  <si>
    <t>Aland Islands</t>
  </si>
  <si>
    <t>AX</t>
  </si>
  <si>
    <t>ALA</t>
  </si>
  <si>
    <t>Albania</t>
  </si>
  <si>
    <t>AL</t>
  </si>
  <si>
    <t>ALB</t>
  </si>
  <si>
    <t>Algeria</t>
  </si>
  <si>
    <t>DZ</t>
  </si>
  <si>
    <t>DZA</t>
  </si>
  <si>
    <t>American Samoa</t>
  </si>
  <si>
    <t>AS</t>
  </si>
  <si>
    <t>ASM</t>
  </si>
  <si>
    <t>Andorra</t>
  </si>
  <si>
    <t>AD</t>
  </si>
  <si>
    <t>AND</t>
  </si>
  <si>
    <t>Angola</t>
  </si>
  <si>
    <t>AO</t>
  </si>
  <si>
    <t>AGO</t>
  </si>
  <si>
    <t>Anguilla</t>
  </si>
  <si>
    <t>AI</t>
  </si>
  <si>
    <t>AIA</t>
  </si>
  <si>
    <t>Antigua and Barbuda</t>
  </si>
  <si>
    <t>AG</t>
  </si>
  <si>
    <t>ATG</t>
  </si>
  <si>
    <t>Argentina</t>
  </si>
  <si>
    <t>AR</t>
  </si>
  <si>
    <t>ARG</t>
  </si>
  <si>
    <t>Armenia</t>
  </si>
  <si>
    <t>AM</t>
  </si>
  <si>
    <t>ARM</t>
  </si>
  <si>
    <t>Aruba</t>
  </si>
  <si>
    <t>AW</t>
  </si>
  <si>
    <t>ABW</t>
  </si>
  <si>
    <t>Australia</t>
  </si>
  <si>
    <t>AU</t>
  </si>
  <si>
    <t>AUS</t>
  </si>
  <si>
    <t>Austria</t>
  </si>
  <si>
    <t>AT</t>
  </si>
  <si>
    <t>AUT</t>
  </si>
  <si>
    <t>Azerbaijan</t>
  </si>
  <si>
    <t>AZ</t>
  </si>
  <si>
    <t>AZE</t>
  </si>
  <si>
    <t>Bahamas</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</si>
  <si>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</si>
  <si>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</si>
  <si>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</si>
  <si>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</si>
  <si>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</si>
  <si>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</si>
  <si>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</si>
  <si>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</si>
  <si>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</si>
  <si>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</si>
  <si>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</si>
  <si>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</si>
  <si>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</si>
  <si>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</si>
  <si>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</si>
  <si>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</si>
  <si>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</si>
  <si>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</si>
  <si>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</si>
  <si>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</si>
  <si>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</si>
  <si>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</si>
  <si>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</si>
  <si>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</si>
  <si>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</si>
  <si>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</si>
  <si>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</si>
  <si>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</si>
  <si>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</si>
  <si>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Bolivia</t>
  </si>
  <si>
    <t>BO</t>
  </si>
  <si>
    <t>BOL</t>
  </si>
  <si>
    <t>Bosnia and Herzegovina</t>
  </si>
  <si>
    <t>BA</t>
  </si>
  <si>
    <t>BIH</t>
  </si>
  <si>
    <t>Botswana</t>
  </si>
  <si>
    <t>BW</t>
  </si>
  <si>
    <t>BWA</t>
  </si>
  <si>
    <t>Brazil</t>
  </si>
  <si>
    <t>BR</t>
  </si>
  <si>
    <t>BRA</t>
  </si>
  <si>
    <t>British Virgin Islands</t>
  </si>
  <si>
    <t>VG</t>
  </si>
  <si>
    <t>VGB</t>
  </si>
  <si>
    <t>British Indian Ocean Territory</t>
  </si>
  <si>
    <t>IO</t>
  </si>
  <si>
    <t>IOT</t>
  </si>
  <si>
    <t>Brunei Darussalam</t>
  </si>
  <si>
    <t>BN</t>
  </si>
  <si>
    <t>BRN</t>
  </si>
  <si>
    <t>Bulgaria</t>
  </si>
  <si>
    <t>BG</t>
  </si>
  <si>
    <t>BGR</t>
  </si>
  <si>
    <t>Burkina Faso</t>
  </si>
  <si>
    <t>BF</t>
  </si>
  <si>
    <t>BFA</t>
  </si>
  <si>
    <t>Burundi</t>
  </si>
  <si>
    <t>BI</t>
  </si>
  <si>
    <t>BDI</t>
  </si>
  <si>
    <t>Cambodia</t>
  </si>
  <si>
    <t>KH</t>
  </si>
  <si>
    <t>KHM</t>
  </si>
  <si>
    <t>Cameroon</t>
  </si>
  <si>
    <t>CM</t>
  </si>
  <si>
    <t>CMR</t>
  </si>
  <si>
    <t>Canada</t>
  </si>
  <si>
    <t>CA</t>
  </si>
  <si>
    <t>CAN</t>
  </si>
  <si>
    <t>Cape Verde</t>
  </si>
  <si>
    <t>CV</t>
  </si>
  <si>
    <t>CPV</t>
  </si>
  <si>
    <t>Cayman Islands</t>
  </si>
  <si>
    <t>KY</t>
  </si>
  <si>
    <t>CYM</t>
  </si>
  <si>
    <t>Central African Republic</t>
  </si>
  <si>
    <t>CF</t>
  </si>
  <si>
    <t>CAF</t>
  </si>
  <si>
    <t>Chad</t>
  </si>
  <si>
    <t>TD</t>
  </si>
  <si>
    <t>TCD</t>
  </si>
  <si>
    <t>Chile</t>
  </si>
  <si>
    <t>CL</t>
  </si>
  <si>
    <t>CHL</t>
  </si>
  <si>
    <t>China</t>
  </si>
  <si>
    <t>CN</t>
  </si>
  <si>
    <t>CHN</t>
  </si>
  <si>
    <t>HK</t>
  </si>
  <si>
    <t>HKG</t>
  </si>
  <si>
    <t>MO</t>
  </si>
  <si>
    <t>MAC</t>
  </si>
  <si>
    <t>Christmas Island</t>
  </si>
  <si>
    <t>CX</t>
  </si>
  <si>
    <t>CXR</t>
  </si>
  <si>
    <t>Cocos (Keeling) Islands</t>
  </si>
  <si>
    <t>CC</t>
  </si>
  <si>
    <t>CCK</t>
  </si>
  <si>
    <t>Colombia</t>
  </si>
  <si>
    <t>CO</t>
  </si>
  <si>
    <t>COL</t>
  </si>
  <si>
    <t>Comoros</t>
  </si>
  <si>
    <t>KM</t>
  </si>
  <si>
    <t>COM</t>
  </si>
  <si>
    <t>CG</t>
  </si>
  <si>
    <t>COG</t>
  </si>
  <si>
    <t>CD</t>
  </si>
  <si>
    <t>COD</t>
  </si>
  <si>
    <t>Costa Rica</t>
  </si>
  <si>
    <t>CR</t>
  </si>
  <si>
    <t>CRI</t>
  </si>
  <si>
    <t>CI</t>
  </si>
  <si>
    <t>CIV</t>
  </si>
  <si>
    <t>Croatia</t>
  </si>
  <si>
    <t>HR</t>
  </si>
  <si>
    <t>HRV</t>
  </si>
  <si>
    <t>Cuba</t>
  </si>
  <si>
    <t>CU</t>
  </si>
  <si>
    <t>CUB</t>
  </si>
  <si>
    <t>Cyprus</t>
  </si>
  <si>
    <t>CY</t>
  </si>
  <si>
    <t>CYP</t>
  </si>
  <si>
    <t>Czech Republic</t>
  </si>
  <si>
    <t>CZ</t>
  </si>
  <si>
    <t>CZE</t>
  </si>
  <si>
    <t>Denmark</t>
  </si>
  <si>
    <t>DK</t>
  </si>
  <si>
    <t>DNK</t>
  </si>
  <si>
    <t>Djibouti</t>
  </si>
  <si>
    <t>DJ</t>
  </si>
  <si>
    <t>DJI</t>
  </si>
  <si>
    <t>Dominica</t>
  </si>
  <si>
    <t>DM</t>
  </si>
  <si>
    <t>DMA</t>
  </si>
  <si>
    <t>Dominican Republic</t>
  </si>
  <si>
    <t>DO</t>
  </si>
  <si>
    <t>DOM</t>
  </si>
  <si>
    <t>Ecuador</t>
  </si>
  <si>
    <t>EC</t>
  </si>
  <si>
    <t>ECU</t>
  </si>
  <si>
    <t>Egypt</t>
  </si>
  <si>
    <t>EG</t>
  </si>
  <si>
    <t>EGY</t>
  </si>
  <si>
    <t>El Salvador</t>
  </si>
  <si>
    <t>SV</t>
  </si>
  <si>
    <t>SLV</t>
  </si>
  <si>
    <t>Equatorial Guinea</t>
  </si>
  <si>
    <t>GQ</t>
  </si>
  <si>
    <t>GNQ</t>
  </si>
  <si>
    <t>Eritrea</t>
  </si>
  <si>
    <t>ER</t>
  </si>
  <si>
    <t>ERI</t>
  </si>
  <si>
    <t>Estonia</t>
  </si>
  <si>
    <t>EE</t>
  </si>
  <si>
    <t>EST</t>
  </si>
  <si>
    <t>Ethiopia</t>
  </si>
  <si>
    <t>ET</t>
  </si>
  <si>
    <t>ETH</t>
  </si>
  <si>
    <t>FK</t>
  </si>
  <si>
    <t>FLK</t>
  </si>
  <si>
    <t>Faroe Islands</t>
  </si>
  <si>
    <t>FO</t>
  </si>
  <si>
    <t>FRO</t>
  </si>
  <si>
    <t>Fiji</t>
  </si>
  <si>
    <t>FJ</t>
  </si>
  <si>
    <t>FJI</t>
  </si>
  <si>
    <t>Finland</t>
  </si>
  <si>
    <t>FI</t>
  </si>
  <si>
    <t>FIN</t>
  </si>
  <si>
    <t>France</t>
  </si>
  <si>
    <t>FR</t>
  </si>
  <si>
    <t>FRA</t>
  </si>
  <si>
    <t>French Guiana</t>
  </si>
  <si>
    <t>GF</t>
  </si>
  <si>
    <t>GUF</t>
  </si>
  <si>
    <t>French Polynesia</t>
  </si>
  <si>
    <t>PF</t>
  </si>
  <si>
    <t>PYF</t>
  </si>
  <si>
    <t>French Southern Territories</t>
  </si>
  <si>
    <t>TF</t>
  </si>
  <si>
    <t>ATF</t>
  </si>
  <si>
    <t>Gabon</t>
  </si>
  <si>
    <t>GA</t>
  </si>
  <si>
    <t>GAB</t>
  </si>
  <si>
    <t>Gambia</t>
  </si>
  <si>
    <t>GM</t>
  </si>
  <si>
    <t>GMB</t>
  </si>
  <si>
    <t>Georgia</t>
  </si>
  <si>
    <t>GE</t>
  </si>
  <si>
    <t>GEO</t>
  </si>
  <si>
    <t>Germany</t>
  </si>
  <si>
    <t>DE</t>
  </si>
  <si>
    <t>DEU</t>
  </si>
  <si>
    <t>Ghana</t>
  </si>
  <si>
    <t>GH</t>
  </si>
  <si>
    <t>GHA</t>
  </si>
  <si>
    <t>Gibraltar</t>
  </si>
  <si>
    <t>GI</t>
  </si>
  <si>
    <t>GIB</t>
  </si>
  <si>
    <t>Greece</t>
  </si>
  <si>
    <t>GR</t>
  </si>
  <si>
    <t>GRC</t>
  </si>
  <si>
    <t>Greenland</t>
  </si>
  <si>
    <t>GL</t>
  </si>
  <si>
    <t>GRL</t>
  </si>
  <si>
    <t>Grenada</t>
  </si>
  <si>
    <t>GD</t>
  </si>
  <si>
    <t>GRD</t>
  </si>
  <si>
    <t>Guadeloupe</t>
  </si>
  <si>
    <t>GP</t>
  </si>
  <si>
    <t>GLP</t>
  </si>
  <si>
    <t>Guam</t>
  </si>
  <si>
    <t>GU</t>
  </si>
  <si>
    <t>GUM</t>
  </si>
  <si>
    <t>Guatemala</t>
  </si>
  <si>
    <t>GT</t>
  </si>
  <si>
    <t>GTM</t>
  </si>
  <si>
    <t>Guernsey</t>
  </si>
  <si>
    <t>GG</t>
  </si>
  <si>
    <t>GGY</t>
  </si>
  <si>
    <t>Guinea</t>
  </si>
  <si>
    <t>GN</t>
  </si>
  <si>
    <t>GIN</t>
  </si>
  <si>
    <t>Guinea-Bissau</t>
  </si>
  <si>
    <t>GW</t>
  </si>
  <si>
    <t>GNB</t>
  </si>
  <si>
    <t>Guyana</t>
  </si>
  <si>
    <t>GY</t>
  </si>
  <si>
    <t>GUY</t>
  </si>
  <si>
    <t>Haiti</t>
  </si>
  <si>
    <t>HT</t>
  </si>
  <si>
    <t>HTI</t>
  </si>
  <si>
    <t>Heard and Mcdonald Islands</t>
  </si>
  <si>
    <t>HM</t>
  </si>
  <si>
    <t>HMD</t>
  </si>
  <si>
    <t>VA</t>
  </si>
  <si>
    <t>VAT</t>
  </si>
  <si>
    <t>Honduras</t>
  </si>
  <si>
    <t>HN</t>
  </si>
  <si>
    <t>HND</t>
  </si>
  <si>
    <t>Hungary</t>
  </si>
  <si>
    <t>HU</t>
  </si>
  <si>
    <t>HUN</t>
  </si>
  <si>
    <t>Iceland</t>
  </si>
  <si>
    <t>IS</t>
  </si>
  <si>
    <t>ISL</t>
  </si>
  <si>
    <t>India</t>
  </si>
  <si>
    <t>IN</t>
  </si>
  <si>
    <t>IND</t>
  </si>
  <si>
    <t>Indonesia</t>
  </si>
  <si>
    <t>ID</t>
  </si>
  <si>
    <t>IDN</t>
  </si>
  <si>
    <t>IR</t>
  </si>
  <si>
    <t>IRN</t>
  </si>
  <si>
    <t>Iraq</t>
  </si>
  <si>
    <t>IQ</t>
  </si>
  <si>
    <t>IRQ</t>
  </si>
  <si>
    <t>Ireland</t>
  </si>
  <si>
    <t>IE</t>
  </si>
  <si>
    <t>IRL</t>
  </si>
  <si>
    <t>Isle of Man</t>
  </si>
  <si>
    <t>IM</t>
  </si>
  <si>
    <t>IMN</t>
  </si>
  <si>
    <t>Israel</t>
  </si>
  <si>
    <t>IL</t>
  </si>
  <si>
    <t>ISR</t>
  </si>
  <si>
    <t>Italy</t>
  </si>
  <si>
    <t>IT</t>
  </si>
  <si>
    <t>ITA</t>
  </si>
  <si>
    <t>Jamaica</t>
  </si>
  <si>
    <t>JM</t>
  </si>
  <si>
    <t>JAM</t>
  </si>
  <si>
    <t>Japan</t>
  </si>
  <si>
    <t>JP</t>
  </si>
  <si>
    <t>JPN</t>
  </si>
  <si>
    <t>Jersey</t>
  </si>
  <si>
    <t>JE</t>
  </si>
  <si>
    <t>JEY</t>
  </si>
  <si>
    <t>Jordan</t>
  </si>
  <si>
    <t>JO</t>
  </si>
  <si>
    <t>JOR</t>
  </si>
  <si>
    <t>Kazakhstan</t>
  </si>
  <si>
    <t>KZ</t>
  </si>
  <si>
    <t>KAZ</t>
  </si>
  <si>
    <t>Kenya</t>
  </si>
  <si>
    <t>KE</t>
  </si>
  <si>
    <t>KEN</t>
  </si>
  <si>
    <t>Kiribati</t>
  </si>
  <si>
    <t>KI</t>
  </si>
  <si>
    <t>KIR</t>
  </si>
  <si>
    <t>Korea (North)</t>
  </si>
  <si>
    <t>KP</t>
  </si>
  <si>
    <t>PRK</t>
  </si>
  <si>
    <t>Korea (South)</t>
  </si>
  <si>
    <t>KR</t>
  </si>
  <si>
    <t>KOR</t>
  </si>
  <si>
    <t>Kuwait</t>
  </si>
  <si>
    <t>KW</t>
  </si>
  <si>
    <t>KWT</t>
  </si>
  <si>
    <t>KG</t>
  </si>
  <si>
    <t>KGZ</t>
  </si>
  <si>
    <t>Lao PDR</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</si>
  <si>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</si>
  <si>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</si>
  <si>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</si>
  <si>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</si>
  <si>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</si>
  <si>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</si>
  <si>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</si>
  <si>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</si>
  <si>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</si>
  <si>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</si>
  <si>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</si>
  <si>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</si>
  <si>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</si>
  <si>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</si>
  <si>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</si>
  <si>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</si>
  <si>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</si>
  <si>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</si>
  <si>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</si>
  <si>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</si>
  <si>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</si>
  <si>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</si>
  <si>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</si>
  <si>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</si>
  <si>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</si>
  <si>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</si>
  <si>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MK</t>
  </si>
  <si>
    <t>MKD</t>
  </si>
  <si>
    <t>Madagascar</t>
  </si>
  <si>
    <t>MG</t>
  </si>
  <si>
    <t>MDG</t>
  </si>
  <si>
    <t>Malawi</t>
  </si>
  <si>
    <t>MW</t>
  </si>
  <si>
    <t>MWI</t>
  </si>
  <si>
    <t>Malaysia</t>
  </si>
  <si>
    <t>MY</t>
  </si>
  <si>
    <t>MYS</t>
  </si>
  <si>
    <t>Maldives</t>
  </si>
  <si>
    <t>MV</t>
  </si>
  <si>
    <t>MDV</t>
  </si>
  <si>
    <t>Mali</t>
  </si>
  <si>
    <t>ML</t>
  </si>
  <si>
    <t>MLI</t>
  </si>
  <si>
    <t>Malta</t>
  </si>
  <si>
    <t>MT</t>
  </si>
  <si>
    <t>MLT</t>
  </si>
  <si>
    <t>Marshall Islands</t>
  </si>
  <si>
    <t>MH</t>
  </si>
  <si>
    <t>MHL</t>
  </si>
  <si>
    <t>Martinique</t>
  </si>
  <si>
    <t>MQ</t>
  </si>
  <si>
    <t>MTQ</t>
  </si>
  <si>
    <t>Mauritania</t>
  </si>
  <si>
    <t>MR</t>
  </si>
  <si>
    <t>MRT</t>
  </si>
  <si>
    <t>Mauritius</t>
  </si>
  <si>
    <t>MU</t>
  </si>
  <si>
    <t>MUS</t>
  </si>
  <si>
    <t>Mayotte</t>
  </si>
  <si>
    <t>YT</t>
  </si>
  <si>
    <t>MYT</t>
  </si>
  <si>
    <t>Mexico</t>
  </si>
  <si>
    <t>MX</t>
  </si>
  <si>
    <t>MEX</t>
  </si>
  <si>
    <t>FM</t>
  </si>
  <si>
    <t>FSM</t>
  </si>
  <si>
    <t>Moldova</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</si>
  <si>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</si>
  <si>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</si>
  <si>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</si>
  <si>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</si>
  <si>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</si>
  <si>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</si>
  <si>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</si>
  <si>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</si>
  <si>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</si>
  <si>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</si>
  <si>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</si>
  <si>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</si>
  <si>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</si>
  <si>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</si>
  <si>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</si>
  <si>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</si>
  <si>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</si>
  <si>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</si>
  <si>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</si>
  <si>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</si>
  <si>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</si>
  <si>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</si>
  <si>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</si>
  <si>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</si>
  <si>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</si>
  <si>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</si>
  <si>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</si>
  <si>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</si>
  <si>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</si>
  <si>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</si>
  <si>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</si>
  <si>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</si>
  <si>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Netherlands</t>
  </si>
  <si>
    <t>NL</t>
  </si>
  <si>
    <t>NLD</t>
  </si>
  <si>
    <t>Netherlands Antilles</t>
  </si>
  <si>
    <t>AN</t>
  </si>
  <si>
    <t>ANT</t>
  </si>
  <si>
    <t>New Caledonia</t>
  </si>
  <si>
    <t>NC</t>
  </si>
  <si>
    <t>NCL</t>
  </si>
  <si>
    <t>New Zealand</t>
  </si>
  <si>
    <t>NZ</t>
  </si>
  <si>
    <t>NZL</t>
  </si>
  <si>
    <t>Nicaragua</t>
  </si>
  <si>
    <t>NI</t>
  </si>
  <si>
    <t>NIC</t>
  </si>
  <si>
    <t>Niger</t>
  </si>
  <si>
    <t>NE</t>
  </si>
  <si>
    <t>NER</t>
  </si>
  <si>
    <t>Nigeria</t>
  </si>
  <si>
    <t>NG</t>
  </si>
  <si>
    <t>NGA</t>
  </si>
  <si>
    <t>Niue</t>
  </si>
  <si>
    <t>NU</t>
  </si>
  <si>
    <t>NIU</t>
  </si>
  <si>
    <t>Norfolk Island</t>
  </si>
  <si>
    <t>NF</t>
  </si>
  <si>
    <t>NFK</t>
  </si>
  <si>
    <t>Northern Mariana Islands</t>
  </si>
  <si>
    <t>MP</t>
  </si>
  <si>
    <t>MNP</t>
  </si>
  <si>
    <t>Norway</t>
  </si>
  <si>
    <t>NO</t>
  </si>
  <si>
    <t>NOR</t>
  </si>
  <si>
    <t>Oman</t>
  </si>
  <si>
    <t>OM</t>
  </si>
  <si>
    <t>OMN</t>
  </si>
  <si>
    <t>Pakistan</t>
  </si>
  <si>
    <t>PK</t>
  </si>
  <si>
    <t>PAK</t>
  </si>
  <si>
    <t>Palau</t>
  </si>
  <si>
    <t>PW</t>
  </si>
  <si>
    <t>PLW</t>
  </si>
  <si>
    <t>Palestinian Territory</t>
  </si>
  <si>
    <t>PS</t>
  </si>
  <si>
    <t>PSE</t>
  </si>
  <si>
    <t>Panama</t>
  </si>
  <si>
    <t>PA</t>
  </si>
  <si>
    <t>PAN</t>
  </si>
  <si>
    <t>Papua New Guinea</t>
  </si>
  <si>
    <t>PG</t>
  </si>
  <si>
    <t>PNG</t>
  </si>
  <si>
    <t>Paraguay</t>
  </si>
  <si>
    <t>PY</t>
  </si>
  <si>
    <t>PRY</t>
  </si>
  <si>
    <t>Peru</t>
  </si>
  <si>
    <t>PE</t>
  </si>
  <si>
    <t>PER</t>
  </si>
  <si>
    <t>Philippines</t>
  </si>
  <si>
    <t>PH</t>
  </si>
  <si>
    <t>PHL</t>
  </si>
  <si>
    <t>Pitcairn</t>
  </si>
  <si>
    <t>PN</t>
  </si>
  <si>
    <t>PCN</t>
  </si>
  <si>
    <t>Poland</t>
  </si>
  <si>
    <t>PL</t>
  </si>
  <si>
    <t>POL</t>
  </si>
  <si>
    <t>Portugal</t>
  </si>
  <si>
    <t>PT</t>
  </si>
  <si>
    <t>PRT</t>
  </si>
  <si>
    <t>Puerto Rico</t>
  </si>
  <si>
    <t>PR</t>
  </si>
  <si>
    <t>PRI</t>
  </si>
  <si>
    <t>Qatar</t>
  </si>
  <si>
    <t>QA</t>
  </si>
  <si>
    <t>QAT</t>
  </si>
  <si>
    <t>RE</t>
  </si>
  <si>
    <t>REU</t>
  </si>
  <si>
    <t>Romania</t>
  </si>
  <si>
    <t>RO</t>
  </si>
  <si>
    <t>ROU</t>
  </si>
  <si>
    <t>Russian Federation</t>
  </si>
  <si>
    <t>RU</t>
  </si>
  <si>
    <t>RUS</t>
  </si>
  <si>
    <t>Rwanda</t>
  </si>
  <si>
    <t>RW</t>
  </si>
  <si>
    <t>RWA</t>
  </si>
  <si>
    <t>BL</t>
  </si>
  <si>
    <t>BLM</t>
  </si>
  <si>
    <t>Saint Helena</t>
  </si>
  <si>
    <t>SH</t>
  </si>
  <si>
    <t>SHN</t>
  </si>
  <si>
    <t>Saint Kitts and Nevis</t>
  </si>
  <si>
    <t>KN</t>
  </si>
  <si>
    <t>KNA</t>
  </si>
  <si>
    <t>Saint Lucia</t>
  </si>
  <si>
    <t>LC</t>
  </si>
  <si>
    <t>LCA</t>
  </si>
  <si>
    <t>MF</t>
  </si>
  <si>
    <t>MAF</t>
  </si>
  <si>
    <t>Saint Pierre and Miquelon</t>
  </si>
  <si>
    <t>PM</t>
  </si>
  <si>
    <t>SPM</t>
  </si>
  <si>
    <t>Saint Vincent and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</si>
  <si>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</si>
  <si>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</si>
  <si>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</si>
  <si>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</si>
  <si>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</si>
  <si>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</si>
  <si>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</si>
  <si>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</si>
  <si>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</si>
  <si>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</si>
  <si>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</si>
  <si>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</si>
  <si>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</si>
  <si>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</si>
  <si>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</si>
  <si>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</si>
  <si>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</si>
  <si>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</si>
  <si>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</si>
  <si>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</si>
  <si>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</si>
  <si>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</si>
  <si>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</si>
  <si>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</si>
  <si>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</si>
  <si>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</si>
  <si>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</si>
  <si>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</si>
  <si>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</si>
  <si>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</si>
  <si>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</si>
  <si>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</si>
  <si>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</si>
  <si>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</si>
  <si>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</si>
  <si>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</si>
  <si>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</si>
  <si>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</si>
  <si>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</si>
  <si>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</si>
  <si>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</si>
  <si>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</si>
  <si>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</si>
  <si>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</si>
  <si>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</si>
  <si>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</si>
  <si>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</si>
  <si>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</si>
  <si>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</si>
  <si>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</si>
  <si>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</si>
  <si>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</si>
  <si>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</si>
  <si>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</si>
  <si>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</si>
  <si>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</si>
  <si>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Sudan</t>
  </si>
  <si>
    <t>SD</t>
  </si>
  <si>
    <t>SDN</t>
  </si>
  <si>
    <t>Suriname</t>
  </si>
  <si>
    <t>SR</t>
  </si>
  <si>
    <t>SUR</t>
  </si>
  <si>
    <t>Svalbard and Jan Mayen Islands</t>
  </si>
  <si>
    <t>SJ</t>
  </si>
  <si>
    <t>SJM</t>
  </si>
  <si>
    <t>SZ</t>
  </si>
  <si>
    <t>SWZ</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</si>
  <si>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</si>
  <si>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</si>
  <si>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</si>
  <si>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</si>
  <si>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</si>
  <si>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</si>
  <si>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</si>
  <si>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</si>
  <si>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</si>
  <si>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</si>
  <si>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</si>
  <si>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</si>
  <si>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</si>
  <si>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</si>
  <si>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</si>
  <si>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</si>
  <si>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</si>
  <si>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</si>
  <si>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</si>
  <si>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</si>
  <si>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</si>
  <si>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</si>
  <si>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</si>
  <si>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</si>
  <si>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</si>
  <si>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</si>
  <si>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</si>
  <si>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</si>
  <si>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</si>
  <si>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</si>
  <si>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</si>
  <si>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</si>
  <si>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</si>
  <si>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</si>
  <si>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</si>
  <si>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</si>
  <si>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Turkey</t>
  </si>
  <si>
    <t>TR</t>
  </si>
  <si>
    <t>TUR</t>
  </si>
  <si>
    <t>Turkmenistan</t>
  </si>
  <si>
    <t>TM</t>
  </si>
  <si>
    <t>TKM</t>
  </si>
  <si>
    <t>Turks and Caicos Islands</t>
  </si>
  <si>
    <t>TC</t>
  </si>
  <si>
    <t>TCA</t>
  </si>
  <si>
    <t>Tuvalu</t>
  </si>
  <si>
    <t>TV</t>
  </si>
  <si>
    <t>TUV</t>
  </si>
  <si>
    <t>Uganda</t>
  </si>
  <si>
    <t>UG</t>
  </si>
  <si>
    <t>UGA</t>
  </si>
  <si>
    <t>Ukraine</t>
  </si>
  <si>
    <t>UA</t>
  </si>
  <si>
    <t>UKR</t>
  </si>
  <si>
    <t>United Arab Emirates</t>
  </si>
  <si>
    <t>AE</t>
  </si>
  <si>
    <t>ARE</t>
  </si>
  <si>
    <t>United Kingdom</t>
  </si>
  <si>
    <t>GB</t>
  </si>
  <si>
    <t>GBR</t>
  </si>
  <si>
    <t>United States of America</t>
  </si>
  <si>
    <t>US</t>
  </si>
  <si>
    <t>USA</t>
  </si>
  <si>
    <t>Uruguay</t>
  </si>
  <si>
    <t>UY</t>
  </si>
  <si>
    <t>URY</t>
  </si>
  <si>
    <t>Uzbekistan</t>
  </si>
  <si>
    <t>UZ</t>
  </si>
  <si>
    <t>UZB</t>
  </si>
  <si>
    <t>Vanuatu</t>
  </si>
  <si>
    <t>VU</t>
  </si>
  <si>
    <t>VUT</t>
  </si>
  <si>
    <t>VE</t>
  </si>
  <si>
    <t>VEN</t>
  </si>
  <si>
    <t>Viet Nam</t>
  </si>
  <si>
    <t>VN</t>
  </si>
  <si>
    <t>VNM</t>
  </si>
  <si>
    <t>Virgin Islands, US</t>
  </si>
  <si>
    <t>VI</t>
  </si>
  <si>
    <t>VIR</t>
  </si>
  <si>
    <t>Wallis and Futuna Islands</t>
  </si>
  <si>
    <t>WF</t>
  </si>
  <si>
    <t>WLF</t>
  </si>
  <si>
    <t>Western Sahara</t>
  </si>
  <si>
    <t>EH</t>
  </si>
  <si>
    <t>ESH</t>
  </si>
  <si>
    <t>Yemen</t>
  </si>
  <si>
    <t>YE</t>
  </si>
  <si>
    <t>YEM</t>
  </si>
  <si>
    <t>Zambia</t>
  </si>
  <si>
    <t>ZM</t>
  </si>
  <si>
    <t>ZMB</t>
  </si>
  <si>
    <t>Zimbabwe</t>
  </si>
  <si>
    <t>ZW</t>
  </si>
  <si>
    <t>ZWE</t>
  </si>
  <si>
    <t>Tanzania</t>
  </si>
  <si>
    <t>Taiwan</t>
  </si>
  <si>
    <t>Hong Kong</t>
  </si>
  <si>
    <t>Macao</t>
  </si>
  <si>
    <t>Republic of the Congo</t>
  </si>
  <si>
    <t>Democratic Republic of Congo</t>
  </si>
  <si>
    <t>Reunion</t>
  </si>
  <si>
    <t>Saint-Barthelemy</t>
  </si>
  <si>
    <t>Cote d'Ivoire</t>
  </si>
  <si>
    <t>Falkland Islands</t>
  </si>
  <si>
    <t>Vatican</t>
  </si>
  <si>
    <t>Iran</t>
  </si>
  <si>
    <t>Kyrgyz Republic</t>
  </si>
  <si>
    <t>Macedonia</t>
  </si>
  <si>
    <t>Micronesia</t>
  </si>
  <si>
    <t>Saint-Martin</t>
  </si>
  <si>
    <t>Syria</t>
  </si>
  <si>
    <t>Venezuela</t>
  </si>
  <si>
    <t>Eswatini</t>
  </si>
  <si>
    <t>Country or Area name</t>
  </si>
  <si>
    <t>ISO Alpha-2 Code</t>
  </si>
  <si>
    <t>ISO Alpha-3 Code</t>
  </si>
  <si>
    <t>ISO Numeric Code (UN M49)</t>
  </si>
  <si>
    <t>4</t>
  </si>
  <si>
    <t>248</t>
  </si>
  <si>
    <t>8</t>
  </si>
  <si>
    <t>12</t>
  </si>
  <si>
    <t>16</t>
  </si>
  <si>
    <t>20</t>
  </si>
  <si>
    <t>24</t>
  </si>
  <si>
    <t>660</t>
  </si>
  <si>
    <t>28</t>
  </si>
  <si>
    <t>32</t>
  </si>
  <si>
    <t>51</t>
  </si>
  <si>
    <t>533</t>
  </si>
  <si>
    <t>36</t>
  </si>
  <si>
    <t>40</t>
  </si>
  <si>
    <t>31</t>
  </si>
  <si>
    <t>44</t>
  </si>
  <si>
    <t>48</t>
  </si>
  <si>
    <t>50</t>
  </si>
  <si>
    <t>52</t>
  </si>
  <si>
    <t>112</t>
  </si>
  <si>
    <t>56</t>
  </si>
  <si>
    <t>84</t>
  </si>
  <si>
    <t>204</t>
  </si>
  <si>
    <t>60</t>
  </si>
  <si>
    <t>64</t>
  </si>
  <si>
    <t>68</t>
  </si>
  <si>
    <t>70</t>
  </si>
  <si>
    <t>72</t>
  </si>
  <si>
    <t>76</t>
  </si>
  <si>
    <t>92</t>
  </si>
  <si>
    <t>86</t>
  </si>
  <si>
    <t>96</t>
  </si>
  <si>
    <t>100</t>
  </si>
  <si>
    <t>854</t>
  </si>
  <si>
    <t>108</t>
  </si>
  <si>
    <t>116</t>
  </si>
  <si>
    <t>120</t>
  </si>
  <si>
    <t>124</t>
  </si>
  <si>
    <t>132</t>
  </si>
  <si>
    <t>136</t>
  </si>
  <si>
    <t>140</t>
  </si>
  <si>
    <t>148</t>
  </si>
  <si>
    <t>152</t>
  </si>
  <si>
    <t>156</t>
  </si>
  <si>
    <t>344</t>
  </si>
  <si>
    <t>446</t>
  </si>
  <si>
    <t>162</t>
  </si>
  <si>
    <t>166</t>
  </si>
  <si>
    <t>170</t>
  </si>
  <si>
    <t>174</t>
  </si>
  <si>
    <t>178</t>
  </si>
  <si>
    <t>180</t>
  </si>
  <si>
    <t>188</t>
  </si>
  <si>
    <t>384</t>
  </si>
  <si>
    <t>191</t>
  </si>
  <si>
    <t>192</t>
  </si>
  <si>
    <t>196</t>
  </si>
  <si>
    <t>203</t>
  </si>
  <si>
    <t>208</t>
  </si>
  <si>
    <t>262</t>
  </si>
  <si>
    <t>212</t>
  </si>
  <si>
    <t>214</t>
  </si>
  <si>
    <t>218</t>
  </si>
  <si>
    <t>818</t>
  </si>
  <si>
    <t>222</t>
  </si>
  <si>
    <t>226</t>
  </si>
  <si>
    <t>232</t>
  </si>
  <si>
    <t>233</t>
  </si>
  <si>
    <t>231</t>
  </si>
  <si>
    <t>238</t>
  </si>
  <si>
    <t>234</t>
  </si>
  <si>
    <t>242</t>
  </si>
  <si>
    <t>246</t>
  </si>
  <si>
    <t>250</t>
  </si>
  <si>
    <t>254</t>
  </si>
  <si>
    <t>258</t>
  </si>
  <si>
    <t>260</t>
  </si>
  <si>
    <t>266</t>
  </si>
  <si>
    <t>270</t>
  </si>
  <si>
    <t>268</t>
  </si>
  <si>
    <t>276</t>
  </si>
  <si>
    <t>288</t>
  </si>
  <si>
    <t>292</t>
  </si>
  <si>
    <t>300</t>
  </si>
  <si>
    <t>304</t>
  </si>
  <si>
    <t>308</t>
  </si>
  <si>
    <t>312</t>
  </si>
  <si>
    <t>316</t>
  </si>
  <si>
    <t>320</t>
  </si>
  <si>
    <t>831</t>
  </si>
  <si>
    <t>324</t>
  </si>
  <si>
    <t>624</t>
  </si>
  <si>
    <t>328</t>
  </si>
  <si>
    <t>332</t>
  </si>
  <si>
    <t>334</t>
  </si>
  <si>
    <t>336</t>
  </si>
  <si>
    <t>340</t>
  </si>
  <si>
    <t>348</t>
  </si>
  <si>
    <t>352</t>
  </si>
  <si>
    <t>356</t>
  </si>
  <si>
    <t>360</t>
  </si>
  <si>
    <t>364</t>
  </si>
  <si>
    <t>368</t>
  </si>
  <si>
    <t>372</t>
  </si>
  <si>
    <t>833</t>
  </si>
  <si>
    <t>376</t>
  </si>
  <si>
    <t>380</t>
  </si>
  <si>
    <t>388</t>
  </si>
  <si>
    <t>392</t>
  </si>
  <si>
    <t>832</t>
  </si>
  <si>
    <t>400</t>
  </si>
  <si>
    <t>398</t>
  </si>
  <si>
    <t>404</t>
  </si>
  <si>
    <t>296</t>
  </si>
  <si>
    <t>408</t>
  </si>
  <si>
    <t>410</t>
  </si>
  <si>
    <t>414</t>
  </si>
  <si>
    <t>417</t>
  </si>
  <si>
    <t>418</t>
  </si>
  <si>
    <t>428</t>
  </si>
  <si>
    <t>422</t>
  </si>
  <si>
    <t>426</t>
  </si>
  <si>
    <t>430</t>
  </si>
  <si>
    <t>434</t>
  </si>
  <si>
    <t>438</t>
  </si>
  <si>
    <t>440</t>
  </si>
  <si>
    <t>442</t>
  </si>
  <si>
    <t>807</t>
  </si>
  <si>
    <t>450</t>
  </si>
  <si>
    <t>454</t>
  </si>
  <si>
    <t>458</t>
  </si>
  <si>
    <t>462</t>
  </si>
  <si>
    <t>466</t>
  </si>
  <si>
    <t>470</t>
  </si>
  <si>
    <t>584</t>
  </si>
  <si>
    <t>474</t>
  </si>
  <si>
    <t>478</t>
  </si>
  <si>
    <t>480</t>
  </si>
  <si>
    <t>175</t>
  </si>
  <si>
    <t>484</t>
  </si>
  <si>
    <t>583</t>
  </si>
  <si>
    <t>498</t>
  </si>
  <si>
    <t>492</t>
  </si>
  <si>
    <t>496</t>
  </si>
  <si>
    <t>499</t>
  </si>
  <si>
    <t>500</t>
  </si>
  <si>
    <t>504</t>
  </si>
  <si>
    <t>508</t>
  </si>
  <si>
    <t>104</t>
  </si>
  <si>
    <t>516</t>
  </si>
  <si>
    <t>520</t>
  </si>
  <si>
    <t>524</t>
  </si>
  <si>
    <t>528</t>
  </si>
  <si>
    <t>530</t>
  </si>
  <si>
    <t>540</t>
  </si>
  <si>
    <t>554</t>
  </si>
  <si>
    <t>558</t>
  </si>
  <si>
    <t>562</t>
  </si>
  <si>
    <t>566</t>
  </si>
  <si>
    <t>570</t>
  </si>
  <si>
    <t>574</t>
  </si>
  <si>
    <t>580</t>
  </si>
  <si>
    <t>578</t>
  </si>
  <si>
    <t>512</t>
  </si>
  <si>
    <t>586</t>
  </si>
  <si>
    <t>585</t>
  </si>
  <si>
    <t>275</t>
  </si>
  <si>
    <t>591</t>
  </si>
  <si>
    <t>598</t>
  </si>
  <si>
    <t>600</t>
  </si>
  <si>
    <t>604</t>
  </si>
  <si>
    <t>608</t>
  </si>
  <si>
    <t>612</t>
  </si>
  <si>
    <t>616</t>
  </si>
  <si>
    <t>620</t>
  </si>
  <si>
    <t>630</t>
  </si>
  <si>
    <t>634</t>
  </si>
  <si>
    <t>638</t>
  </si>
  <si>
    <t>642</t>
  </si>
  <si>
    <t>643</t>
  </si>
  <si>
    <t>646</t>
  </si>
  <si>
    <t>652</t>
  </si>
  <si>
    <t>654</t>
  </si>
  <si>
    <t>659</t>
  </si>
  <si>
    <t>662</t>
  </si>
  <si>
    <t>663</t>
  </si>
  <si>
    <t>666</t>
  </si>
  <si>
    <t>670</t>
  </si>
  <si>
    <t>882</t>
  </si>
  <si>
    <t>674</t>
  </si>
  <si>
    <t>678</t>
  </si>
  <si>
    <t>682</t>
  </si>
  <si>
    <t>686</t>
  </si>
  <si>
    <t>688</t>
  </si>
  <si>
    <t>690</t>
  </si>
  <si>
    <t>694</t>
  </si>
  <si>
    <t>702</t>
  </si>
  <si>
    <t>703</t>
  </si>
  <si>
    <t>705</t>
  </si>
  <si>
    <t>90</t>
  </si>
  <si>
    <t>706</t>
  </si>
  <si>
    <t>710</t>
  </si>
  <si>
    <t>239</t>
  </si>
  <si>
    <t>728</t>
  </si>
  <si>
    <t>724</t>
  </si>
  <si>
    <t>144</t>
  </si>
  <si>
    <t>736</t>
  </si>
  <si>
    <t>740</t>
  </si>
  <si>
    <t>744</t>
  </si>
  <si>
    <t>748</t>
  </si>
  <si>
    <t>752</t>
  </si>
  <si>
    <t>756</t>
  </si>
  <si>
    <t>760</t>
  </si>
  <si>
    <t>158</t>
  </si>
  <si>
    <t>762</t>
  </si>
  <si>
    <t>834</t>
  </si>
  <si>
    <t>764</t>
  </si>
  <si>
    <t>626</t>
  </si>
  <si>
    <t>768</t>
  </si>
  <si>
    <t>772</t>
  </si>
  <si>
    <t>776</t>
  </si>
  <si>
    <t>780</t>
  </si>
  <si>
    <t>788</t>
  </si>
  <si>
    <t>792</t>
  </si>
  <si>
    <t>795</t>
  </si>
  <si>
    <t>796</t>
  </si>
  <si>
    <t>798</t>
  </si>
  <si>
    <t>800</t>
  </si>
  <si>
    <t>804</t>
  </si>
  <si>
    <t>784</t>
  </si>
  <si>
    <t>826</t>
  </si>
  <si>
    <t>840</t>
  </si>
  <si>
    <t>858</t>
  </si>
  <si>
    <t>860</t>
  </si>
  <si>
    <t>548</t>
  </si>
  <si>
    <t>862</t>
  </si>
  <si>
    <t>704</t>
  </si>
  <si>
    <t>850</t>
  </si>
  <si>
    <t>876</t>
  </si>
  <si>
    <t>732</t>
  </si>
  <si>
    <t>887</t>
  </si>
  <si>
    <t>894</t>
  </si>
  <si>
    <t>716</t>
  </si>
  <si>
    <t>Table 1 - Country codes</t>
  </si>
  <si>
    <t>Country or area name</t>
  </si>
  <si>
    <t>Start Date</t>
  </si>
  <si>
    <t>End Date</t>
  </si>
  <si>
    <t>Oil</t>
  </si>
  <si>
    <t>Gas</t>
  </si>
  <si>
    <t>Mining</t>
  </si>
  <si>
    <t>Other</t>
  </si>
  <si>
    <t>Name</t>
  </si>
  <si>
    <t>Organisation</t>
  </si>
  <si>
    <t>Email address</t>
  </si>
  <si>
    <t>Country or area</t>
  </si>
  <si>
    <t>Fiscal year covered by this data file</t>
  </si>
  <si>
    <t>Has an EITI Report been prepared by an Independent Administrator?</t>
  </si>
  <si>
    <t>Yes</t>
  </si>
  <si>
    <t>Table 2 - Simple options</t>
  </si>
  <si>
    <t>List</t>
  </si>
  <si>
    <t>No</t>
  </si>
  <si>
    <t>Not applicable</t>
  </si>
  <si>
    <t>Partially</t>
  </si>
  <si>
    <t>Date that the EITI Report was made public</t>
  </si>
  <si>
    <t>Sector coverage</t>
  </si>
  <si>
    <t>What is the name of the company?</t>
  </si>
  <si>
    <t>Enter data in this column</t>
  </si>
  <si>
    <t>Currency</t>
  </si>
  <si>
    <t>AED</t>
  </si>
  <si>
    <t>United Arab Emirates dirham</t>
  </si>
  <si>
    <t>AFN</t>
  </si>
  <si>
    <t>Afghan afghani</t>
  </si>
  <si>
    <t>ALL</t>
  </si>
  <si>
    <t>Albanian lek</t>
  </si>
  <si>
    <t>AMD</t>
  </si>
  <si>
    <t>Armenian dram</t>
  </si>
  <si>
    <t>ANG</t>
  </si>
  <si>
    <t>Netherlands Antillean guilder</t>
  </si>
  <si>
    <t>AOA</t>
  </si>
  <si>
    <t>Angolan kwanza</t>
  </si>
  <si>
    <t>ARS</t>
  </si>
  <si>
    <t>Argentine peso</t>
  </si>
  <si>
    <t>AUD</t>
  </si>
  <si>
    <t>Australian dollar</t>
  </si>
  <si>
    <t>AWG</t>
  </si>
  <si>
    <t>Aruban florin</t>
  </si>
  <si>
    <t>AZN</t>
  </si>
  <si>
    <t>Azerbaijani manat</t>
  </si>
  <si>
    <t>BAM</t>
  </si>
  <si>
    <t>Bosnia and Herzegovina convertible mark</t>
  </si>
  <si>
    <t>BBD</t>
  </si>
  <si>
    <t>BDT</t>
  </si>
  <si>
    <t>Bangladeshi taka</t>
  </si>
  <si>
    <t>BGN</t>
  </si>
  <si>
    <t>BHD</t>
  </si>
  <si>
    <t>Bahraini dinar</t>
  </si>
  <si>
    <t>BIF</t>
  </si>
  <si>
    <t>Burundian franc</t>
  </si>
  <si>
    <t>BMD</t>
  </si>
  <si>
    <t>Bermudian dollar</t>
  </si>
  <si>
    <t>BND</t>
  </si>
  <si>
    <t>Brunei dollar</t>
  </si>
  <si>
    <t>BOB</t>
  </si>
  <si>
    <t>BRL</t>
  </si>
  <si>
    <t>Brazilian real</t>
  </si>
  <si>
    <t>BSD</t>
  </si>
  <si>
    <t>Bahamian dollar</t>
  </si>
  <si>
    <t>Bhutanese ngultrum</t>
  </si>
  <si>
    <t>BWP</t>
  </si>
  <si>
    <t>Botswana pula</t>
  </si>
  <si>
    <t>BZD</t>
  </si>
  <si>
    <t>Belize dollar</t>
  </si>
  <si>
    <t>CAD</t>
  </si>
  <si>
    <t>Canadian dollar</t>
  </si>
  <si>
    <t>CDF</t>
  </si>
  <si>
    <t>Congolese franc</t>
  </si>
  <si>
    <t>CHF</t>
  </si>
  <si>
    <t>Swiss franc</t>
  </si>
  <si>
    <t>CLF</t>
  </si>
  <si>
    <t>COP</t>
  </si>
  <si>
    <t>Colombian peso</t>
  </si>
  <si>
    <t>CRC</t>
  </si>
  <si>
    <t>Costa Rican colon</t>
  </si>
  <si>
    <t>CUC</t>
  </si>
  <si>
    <t>CVE</t>
  </si>
  <si>
    <t>CZK</t>
  </si>
  <si>
    <t>Czech koruna</t>
  </si>
  <si>
    <t>DJF</t>
  </si>
  <si>
    <t>Djiboutian franc</t>
  </si>
  <si>
    <t>DKK</t>
  </si>
  <si>
    <t>Danish krone</t>
  </si>
  <si>
    <t>DOP</t>
  </si>
  <si>
    <t>Dominican peso</t>
  </si>
  <si>
    <t>DZD</t>
  </si>
  <si>
    <t>Algerian dinar</t>
  </si>
  <si>
    <t>EGP</t>
  </si>
  <si>
    <t>Egyptian pound</t>
  </si>
  <si>
    <t>ERN</t>
  </si>
  <si>
    <t>Eritrean nakfa</t>
  </si>
  <si>
    <t>ETB</t>
  </si>
  <si>
    <t>Ethiopian birr</t>
  </si>
  <si>
    <t>EUR</t>
  </si>
  <si>
    <t>Euro</t>
  </si>
  <si>
    <t>FJD</t>
  </si>
  <si>
    <t>FKP</t>
  </si>
  <si>
    <t>Falkland Islands pound</t>
  </si>
  <si>
    <t>GBP</t>
  </si>
  <si>
    <t>Pound sterling</t>
  </si>
  <si>
    <t>GEL</t>
  </si>
  <si>
    <t>Georgian lari</t>
  </si>
  <si>
    <t>GHS</t>
  </si>
  <si>
    <t>Ghanaian cedi</t>
  </si>
  <si>
    <t>GIP</t>
  </si>
  <si>
    <t>Gibraltar pound</t>
  </si>
  <si>
    <t>GMD</t>
  </si>
  <si>
    <t>Gambian dalasi</t>
  </si>
  <si>
    <t>GNF</t>
  </si>
  <si>
    <t>Guinean franc</t>
  </si>
  <si>
    <t>GTQ</t>
  </si>
  <si>
    <t>Guatemalan quetzal</t>
  </si>
  <si>
    <t>GYD</t>
  </si>
  <si>
    <t>HKD</t>
  </si>
  <si>
    <t>HNL</t>
  </si>
  <si>
    <t>HRK</t>
  </si>
  <si>
    <t>HTG</t>
  </si>
  <si>
    <t>HUF</t>
  </si>
  <si>
    <t>IDR</t>
  </si>
  <si>
    <t>ILS</t>
  </si>
  <si>
    <t>INR</t>
  </si>
  <si>
    <t>IQD</t>
  </si>
  <si>
    <t>Iraqi dinar</t>
  </si>
  <si>
    <t>IRR</t>
  </si>
  <si>
    <t>ISK</t>
  </si>
  <si>
    <t>Icelandic króna</t>
  </si>
  <si>
    <t>JMD</t>
  </si>
  <si>
    <t>JOD</t>
  </si>
  <si>
    <t>JPY</t>
  </si>
  <si>
    <t>KES</t>
  </si>
  <si>
    <t>KGS</t>
  </si>
  <si>
    <t>KHR</t>
  </si>
  <si>
    <t>KMF</t>
  </si>
  <si>
    <t>KPW</t>
  </si>
  <si>
    <t>KRW</t>
  </si>
  <si>
    <t>KWD</t>
  </si>
  <si>
    <t>KYD</t>
  </si>
  <si>
    <t>KZT</t>
  </si>
  <si>
    <t>LAK</t>
  </si>
  <si>
    <t>LBP</t>
  </si>
  <si>
    <t>LKR</t>
  </si>
  <si>
    <t>LRD</t>
  </si>
  <si>
    <t>LSL</t>
  </si>
  <si>
    <t>Lesotho loti</t>
  </si>
  <si>
    <t>LYD</t>
  </si>
  <si>
    <t>MAD</t>
  </si>
  <si>
    <t>MDL</t>
  </si>
  <si>
    <t>MGA</t>
  </si>
  <si>
    <t>Macedonian denar</t>
  </si>
  <si>
    <t>MMK</t>
  </si>
  <si>
    <t>MNT</t>
  </si>
  <si>
    <t>MOP</t>
  </si>
  <si>
    <t>MUR</t>
  </si>
  <si>
    <t>MVR</t>
  </si>
  <si>
    <t>MWK</t>
  </si>
  <si>
    <t>Malawian kwacha</t>
  </si>
  <si>
    <t>MXN</t>
  </si>
  <si>
    <t>MYR</t>
  </si>
  <si>
    <t>MZN</t>
  </si>
  <si>
    <t>NAD</t>
  </si>
  <si>
    <t>NGN</t>
  </si>
  <si>
    <t>NIO</t>
  </si>
  <si>
    <t>NOK</t>
  </si>
  <si>
    <t>NPR</t>
  </si>
  <si>
    <t>NZD</t>
  </si>
  <si>
    <t>OMR</t>
  </si>
  <si>
    <t>PAB</t>
  </si>
  <si>
    <t>Panamanian balboa</t>
  </si>
  <si>
    <t>PEN</t>
  </si>
  <si>
    <t>Peruvian Sol</t>
  </si>
  <si>
    <t>PGK</t>
  </si>
  <si>
    <t>PHP</t>
  </si>
  <si>
    <t>PKR</t>
  </si>
  <si>
    <t>PLN</t>
  </si>
  <si>
    <t>PYG</t>
  </si>
  <si>
    <t>Paraguayan guaraní</t>
  </si>
  <si>
    <t>QAR</t>
  </si>
  <si>
    <t>RON</t>
  </si>
  <si>
    <t>RSD</t>
  </si>
  <si>
    <t>RUB</t>
  </si>
  <si>
    <t>RWF</t>
  </si>
  <si>
    <t>SAR</t>
  </si>
  <si>
    <t>SBD</t>
  </si>
  <si>
    <t>SCR</t>
  </si>
  <si>
    <t>SDG</t>
  </si>
  <si>
    <t>SEK</t>
  </si>
  <si>
    <t>SGD</t>
  </si>
  <si>
    <t>SHP</t>
  </si>
  <si>
    <t>SLL</t>
  </si>
  <si>
    <t>Sierra Leonean leone</t>
  </si>
  <si>
    <t>SOS</t>
  </si>
  <si>
    <t>SRD</t>
  </si>
  <si>
    <t>Surinamese dollar</t>
  </si>
  <si>
    <t>SSP</t>
  </si>
  <si>
    <t>SYP</t>
  </si>
  <si>
    <t>SZL</t>
  </si>
  <si>
    <t>THB</t>
  </si>
  <si>
    <t>TJS</t>
  </si>
  <si>
    <t>TMT</t>
  </si>
  <si>
    <t>TND</t>
  </si>
  <si>
    <t>Tunisian dinar</t>
  </si>
  <si>
    <t>TOP</t>
  </si>
  <si>
    <t>TRY</t>
  </si>
  <si>
    <t>Turkish lira</t>
  </si>
  <si>
    <t>TTD</t>
  </si>
  <si>
    <t>TWD</t>
  </si>
  <si>
    <t>New Taiwan dollar</t>
  </si>
  <si>
    <t>TZS</t>
  </si>
  <si>
    <t>Tanzanian shilling</t>
  </si>
  <si>
    <t>UAH</t>
  </si>
  <si>
    <t>UGX</t>
  </si>
  <si>
    <t>Ugandan shilling</t>
  </si>
  <si>
    <t>USD</t>
  </si>
  <si>
    <t>United States dollar</t>
  </si>
  <si>
    <t>UYU</t>
  </si>
  <si>
    <t>UZS</t>
  </si>
  <si>
    <t>VEF</t>
  </si>
  <si>
    <t>VND</t>
  </si>
  <si>
    <t>VUV</t>
  </si>
  <si>
    <t>WST</t>
  </si>
  <si>
    <t>Samoan tala</t>
  </si>
  <si>
    <t>XAF</t>
  </si>
  <si>
    <t>XCD</t>
  </si>
  <si>
    <t>East Caribbean dollar</t>
  </si>
  <si>
    <t>XOF</t>
  </si>
  <si>
    <t>YER</t>
  </si>
  <si>
    <t>ZAR</t>
  </si>
  <si>
    <t>ZMW</t>
  </si>
  <si>
    <t>Barbadian dollar</t>
  </si>
  <si>
    <t>Bulgarian lev (old)</t>
  </si>
  <si>
    <t>Bolivian boliviano</t>
  </si>
  <si>
    <t>-</t>
  </si>
  <si>
    <t>BYR</t>
  </si>
  <si>
    <t>Belarussian ruble</t>
  </si>
  <si>
    <t>Chilean Unidad de Fomento</t>
  </si>
  <si>
    <t>CNH</t>
  </si>
  <si>
    <t>Chinese yuan renminbi (offshore)</t>
  </si>
  <si>
    <t>Cuban peso convertible</t>
  </si>
  <si>
    <t>Cape Verdean escudo</t>
  </si>
  <si>
    <t>Fijian dollar</t>
  </si>
  <si>
    <t>GGP</t>
  </si>
  <si>
    <t>Pound</t>
  </si>
  <si>
    <t>Guyanese Dollar</t>
  </si>
  <si>
    <t>Hong Kong Dollar</t>
  </si>
  <si>
    <t>Honduran Lempira</t>
  </si>
  <si>
    <t>Croatian Kuna</t>
  </si>
  <si>
    <t>Haitian Gourde</t>
  </si>
  <si>
    <t>Hungarian Forint</t>
  </si>
  <si>
    <t>Indonesian Rupiah</t>
  </si>
  <si>
    <t>Israeli New Shekel</t>
  </si>
  <si>
    <t>IMP</t>
  </si>
  <si>
    <t>Isle of Man Pound</t>
  </si>
  <si>
    <t>Indian Rupee</t>
  </si>
  <si>
    <t>Iranian Rial</t>
  </si>
  <si>
    <t>JEP</t>
  </si>
  <si>
    <t>Jersey Pound</t>
  </si>
  <si>
    <t>Jamaican Dollar</t>
  </si>
  <si>
    <t>Jordanian Dinar</t>
  </si>
  <si>
    <t>Japanese Yen</t>
  </si>
  <si>
    <t>Kenyan Shilling</t>
  </si>
  <si>
    <t>Kyrgyzstani Som</t>
  </si>
  <si>
    <t>Cambodian Riel</t>
  </si>
  <si>
    <t>Comorian Franc</t>
  </si>
  <si>
    <t>North Korean Won</t>
  </si>
  <si>
    <t>South Korean Won</t>
  </si>
  <si>
    <t>Kuwaiti Dinar</t>
  </si>
  <si>
    <t>Cayman Islands Dollar</t>
  </si>
  <si>
    <t>Kazakhstani Tenge</t>
  </si>
  <si>
    <t>Lao Kip</t>
  </si>
  <si>
    <t>Lebanese Pound</t>
  </si>
  <si>
    <t>Sri Lankan Rupee</t>
  </si>
  <si>
    <t>Liberian Dollar</t>
  </si>
  <si>
    <t>Libyan Dinar</t>
  </si>
  <si>
    <t>Moroccan Dirham</t>
  </si>
  <si>
    <t>Moldovan Leu</t>
  </si>
  <si>
    <t>Malagasy Ariary</t>
  </si>
  <si>
    <t>Burmese Kyat</t>
  </si>
  <si>
    <t>Mongolian Tugrik</t>
  </si>
  <si>
    <t>MRO</t>
  </si>
  <si>
    <t>Mauritanian Ouguiya</t>
  </si>
  <si>
    <t>Mauritian Rupee</t>
  </si>
  <si>
    <t>Maldivian Rufiyaa</t>
  </si>
  <si>
    <t>Mexican Peso</t>
  </si>
  <si>
    <t>Malaysian Ringgit</t>
  </si>
  <si>
    <t>Mozambique Metical</t>
  </si>
  <si>
    <t>Namibian Dollar</t>
  </si>
  <si>
    <t>Nigerian Naira</t>
  </si>
  <si>
    <t>Nicaraguan córdoba oro</t>
  </si>
  <si>
    <t>Norwegian Krone</t>
  </si>
  <si>
    <t>Nepalese Rupee</t>
  </si>
  <si>
    <t>New Zealand Dollar</t>
  </si>
  <si>
    <t>Omani Rial</t>
  </si>
  <si>
    <t>Papua New Guinean Kina</t>
  </si>
  <si>
    <t>Philippine Peso</t>
  </si>
  <si>
    <t>Pakistani Rupee</t>
  </si>
  <si>
    <t>Polish Zloty</t>
  </si>
  <si>
    <t>Qatari Riyal</t>
  </si>
  <si>
    <t>Romanian Leu</t>
  </si>
  <si>
    <t>Serbian Dinar</t>
  </si>
  <si>
    <t>Russian Ruble</t>
  </si>
  <si>
    <t>Rwandan Franc</t>
  </si>
  <si>
    <t>Saudi Riyal</t>
  </si>
  <si>
    <t>Solomon Islands Dollar</t>
  </si>
  <si>
    <t>Seychellois rupee</t>
  </si>
  <si>
    <t>Sudanese Pound</t>
  </si>
  <si>
    <t>Swedish Krona</t>
  </si>
  <si>
    <t>Singapore Dollar</t>
  </si>
  <si>
    <t>Saint Helena Pound</t>
  </si>
  <si>
    <t>Somali Shilling</t>
  </si>
  <si>
    <t>South Sudanese Pound</t>
  </si>
  <si>
    <t>STD</t>
  </si>
  <si>
    <t>São Tomé and Príncipe Dobra</t>
  </si>
  <si>
    <t>Syrian Pound</t>
  </si>
  <si>
    <t>Swazi Lilangeni</t>
  </si>
  <si>
    <t>Thai Baht</t>
  </si>
  <si>
    <t>Tajikistani Somoni</t>
  </si>
  <si>
    <t>Turkmenistan New Manat</t>
  </si>
  <si>
    <t>Tongan pa'anga</t>
  </si>
  <si>
    <t>Trinidad and Tobago Dollar</t>
  </si>
  <si>
    <t>TVD</t>
  </si>
  <si>
    <t>Tuvaluan dollar</t>
  </si>
  <si>
    <t>Ukrainian Hryvnia</t>
  </si>
  <si>
    <t>Uruguayan Peso</t>
  </si>
  <si>
    <t>Uzbekistani Som</t>
  </si>
  <si>
    <t>Venezuelan Bolívar fuerte</t>
  </si>
  <si>
    <t>Vietnamese Dong</t>
  </si>
  <si>
    <t>Vanuatu Vatu</t>
  </si>
  <si>
    <t>West African CFA franc</t>
  </si>
  <si>
    <t>Yemeni Rial</t>
  </si>
  <si>
    <t>South African Rand</t>
  </si>
  <si>
    <t>Zambian Kwacha</t>
  </si>
  <si>
    <t>Currency code (ISO-4217)</t>
  </si>
  <si>
    <t>Currency code num (ISO-4217)</t>
  </si>
  <si>
    <t>Central African CFA franc</t>
  </si>
  <si>
    <t>Macanese patca</t>
  </si>
  <si>
    <t>Kosovo</t>
  </si>
  <si>
    <t>XK</t>
  </si>
  <si>
    <t>XKX</t>
  </si>
  <si>
    <t>National currency name</t>
  </si>
  <si>
    <t>National currency ISO-4217</t>
  </si>
  <si>
    <t>Description</t>
  </si>
  <si>
    <t>Data source</t>
  </si>
  <si>
    <t>Are there other files of relevance?</t>
  </si>
  <si>
    <t>Date that other file was made public</t>
  </si>
  <si>
    <t>URL</t>
  </si>
  <si>
    <t>URL, EITI Report</t>
  </si>
  <si>
    <t xml:space="preserve">Exchange rate used: 1 USD = </t>
  </si>
  <si>
    <t>… by revenue stream</t>
  </si>
  <si>
    <t>… by company</t>
  </si>
  <si>
    <t>… by project</t>
  </si>
  <si>
    <t>Data coverage / scope</t>
  </si>
  <si>
    <t>Contact details: data submission</t>
  </si>
  <si>
    <t>Source / Comments</t>
  </si>
  <si>
    <t>Table 3 - Reporting options</t>
  </si>
  <si>
    <t>License register for mining sector</t>
  </si>
  <si>
    <t>License register for petroleum sector</t>
  </si>
  <si>
    <t>License register for other sector(s) - add rows if several</t>
  </si>
  <si>
    <t>Government policy on contract disclosure</t>
  </si>
  <si>
    <t>Government policy on beneficial ownership</t>
  </si>
  <si>
    <t>Beneficial ownership registry</t>
  </si>
  <si>
    <t>Does the government report how it participates in the extractive sector?</t>
  </si>
  <si>
    <t>Disclosure of export volumes</t>
  </si>
  <si>
    <t>Disclosure of production volumes</t>
  </si>
  <si>
    <t>Disclosure of production values</t>
  </si>
  <si>
    <t>Disclosure of export values</t>
  </si>
  <si>
    <t>Table 4 - Currency code list</t>
  </si>
  <si>
    <t>Table 5 - Commodities list</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</si>
  <si>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</si>
  <si>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</si>
  <si>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</si>
  <si>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</si>
  <si>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</si>
  <si>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</si>
  <si>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</si>
  <si>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</si>
  <si>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</si>
  <si>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</si>
  <si>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</si>
  <si>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</si>
  <si>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</si>
  <si>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</si>
  <si>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</si>
  <si>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</si>
  <si>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</si>
  <si>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</si>
  <si>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</si>
  <si>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</si>
  <si>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</si>
  <si>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</si>
  <si>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</si>
  <si>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</si>
  <si>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</si>
  <si>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</si>
  <si>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</si>
  <si>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</si>
  <si>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</si>
  <si>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</si>
  <si>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</si>
  <si>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</si>
  <si>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</si>
  <si>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</si>
  <si>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</si>
  <si>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</si>
  <si>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</si>
  <si>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</si>
  <si>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</si>
  <si>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</si>
  <si>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</si>
  <si>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</si>
  <si>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</si>
  <si>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</si>
  <si>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</si>
  <si>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</si>
  <si>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</si>
  <si>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</si>
  <si>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</si>
  <si>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</si>
  <si>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</si>
  <si>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2701</t>
  </si>
  <si>
    <t>2702</t>
  </si>
  <si>
    <t>2703</t>
  </si>
  <si>
    <t>2704</t>
  </si>
  <si>
    <t>2705</t>
  </si>
  <si>
    <t>2706</t>
  </si>
  <si>
    <t>2707</t>
  </si>
  <si>
    <t>2708</t>
  </si>
  <si>
    <t>2709</t>
  </si>
  <si>
    <t>2710</t>
  </si>
  <si>
    <t>2711</t>
  </si>
  <si>
    <t>2712</t>
  </si>
  <si>
    <t>2713</t>
  </si>
  <si>
    <t>2714</t>
  </si>
  <si>
    <t>2715</t>
  </si>
  <si>
    <t>2716</t>
  </si>
  <si>
    <t>7102</t>
  </si>
  <si>
    <t>7106</t>
  </si>
  <si>
    <t>7108</t>
  </si>
  <si>
    <t>HS ProductCode</t>
  </si>
  <si>
    <t>HS Product Description</t>
  </si>
  <si>
    <t>HS Product Description w volume</t>
  </si>
  <si>
    <t>Add commodities here, volume</t>
  </si>
  <si>
    <t>Sm3</t>
  </si>
  <si>
    <t>Sm3 o.e.</t>
  </si>
  <si>
    <t>Tonnes</t>
  </si>
  <si>
    <t>oz</t>
  </si>
  <si>
    <t>Mining (incl. Quarrying)</t>
  </si>
  <si>
    <t>… by government agency</t>
  </si>
  <si>
    <t>Open data portal / files</t>
  </si>
  <si>
    <t>GFS Code</t>
  </si>
  <si>
    <t>Revenue stream name</t>
  </si>
  <si>
    <t>Revenue value</t>
  </si>
  <si>
    <t>1112E1</t>
  </si>
  <si>
    <t>1112E2</t>
  </si>
  <si>
    <t>112E</t>
  </si>
  <si>
    <t>Taxes on payroll and workforce</t>
  </si>
  <si>
    <t>113E</t>
  </si>
  <si>
    <t>Taxes on property</t>
  </si>
  <si>
    <t>1141E</t>
  </si>
  <si>
    <t>1142E</t>
  </si>
  <si>
    <t>114521E</t>
  </si>
  <si>
    <t>114522E</t>
  </si>
  <si>
    <t>11451E</t>
  </si>
  <si>
    <t>1151E</t>
  </si>
  <si>
    <t>1152E</t>
  </si>
  <si>
    <t>1153E1</t>
  </si>
  <si>
    <t>116E</t>
  </si>
  <si>
    <t>Other taxes payable by natural resource companies</t>
  </si>
  <si>
    <t>1212E</t>
  </si>
  <si>
    <t>Social security employer contributions</t>
  </si>
  <si>
    <t>1412E1</t>
  </si>
  <si>
    <t>1412E2</t>
  </si>
  <si>
    <t>1413E</t>
  </si>
  <si>
    <t>1415E1</t>
  </si>
  <si>
    <t>1415E2</t>
  </si>
  <si>
    <t>1415E31</t>
  </si>
  <si>
    <t>1415E32</t>
  </si>
  <si>
    <t>1415E4</t>
  </si>
  <si>
    <t>1415E5</t>
  </si>
  <si>
    <t>1421E</t>
  </si>
  <si>
    <t>1422E</t>
  </si>
  <si>
    <t>143E</t>
  </si>
  <si>
    <t>Fines, penalties, and forfeits</t>
  </si>
  <si>
    <t>144E1</t>
  </si>
  <si>
    <t>Voluntary transfers to government (donations)</t>
  </si>
  <si>
    <t>GFS description</t>
  </si>
  <si>
    <t>Table 6 - GFS Codes / Classification</t>
  </si>
  <si>
    <t>Combined</t>
  </si>
  <si>
    <t>Taxes (11E)</t>
  </si>
  <si>
    <t>Taxes on income, profits and capital gains (111E)</t>
  </si>
  <si>
    <t>Taxes on payroll and workforce (112E)</t>
  </si>
  <si>
    <t>Taxes on property (113E)</t>
  </si>
  <si>
    <t>Taxes on goods and services (114E)</t>
  </si>
  <si>
    <t>Taxes on international trade and transactions (115E)</t>
  </si>
  <si>
    <t>Other taxes payable by natural resource companies (116E)</t>
  </si>
  <si>
    <t>Social contributions (12E)</t>
  </si>
  <si>
    <t>Social security employer contributions (1212E)</t>
  </si>
  <si>
    <t>Other revenue (14E)</t>
  </si>
  <si>
    <t>Property income (141E)</t>
  </si>
  <si>
    <t>Sales of goods and services (142E)</t>
  </si>
  <si>
    <t>Fines, penalties, and forfeits (143E)</t>
  </si>
  <si>
    <t>Voluntary transfers to government (donations) (144E1)</t>
  </si>
  <si>
    <t>GFS Level 1</t>
  </si>
  <si>
    <t>GFS Level 2</t>
  </si>
  <si>
    <t>GFS Level 3</t>
  </si>
  <si>
    <t>GFS Level 4</t>
  </si>
  <si>
    <t>&lt;Choose from menu&gt;</t>
  </si>
  <si>
    <t>Sector</t>
  </si>
  <si>
    <t>Sector(s)</t>
  </si>
  <si>
    <t>&lt;Choose sector&gt;</t>
  </si>
  <si>
    <t>Oil &amp; Gas</t>
  </si>
  <si>
    <t>GFS Classification</t>
  </si>
  <si>
    <t>Project name</t>
  </si>
  <si>
    <t>Government entity</t>
  </si>
  <si>
    <t>Levied on project (Y/N)</t>
  </si>
  <si>
    <t>Reported by project (Y/N)</t>
  </si>
  <si>
    <t>Status</t>
  </si>
  <si>
    <t>Comments</t>
  </si>
  <si>
    <t>Production</t>
  </si>
  <si>
    <t>Dividends (1412E)</t>
  </si>
  <si>
    <t>From state-owned enterprises (1412E1)</t>
  </si>
  <si>
    <t>From government participation (equity) (1412E2)</t>
  </si>
  <si>
    <t>Withdrawals from income of quasi-corporations (1413E)</t>
  </si>
  <si>
    <t>Rent (1415E)</t>
  </si>
  <si>
    <t>Royalties (1415E1)</t>
  </si>
  <si>
    <t>Bonuses (1415E2)</t>
  </si>
  <si>
    <t>Production entitlements (in-kind or cash) (1415E3)</t>
  </si>
  <si>
    <t>Administrative fees for government services (1422E)</t>
  </si>
  <si>
    <t>Compulsory transfers to government (infrastructure and other) (1415E4)</t>
  </si>
  <si>
    <t>Other rent payments (1415E5)</t>
  </si>
  <si>
    <t>Sales of goods and services by government units (1421E)</t>
  </si>
  <si>
    <t>Data timeliness (no. of years from fiscal year end to publication)</t>
  </si>
  <si>
    <t>Does the government publish information about</t>
  </si>
  <si>
    <t>Laws and regulations?</t>
  </si>
  <si>
    <t>Fiscal regime?</t>
  </si>
  <si>
    <t>Ordinary taxes on income, profits and capital gains (1112E1)</t>
  </si>
  <si>
    <t>Ordinary taxes on income, profits and capital gains</t>
  </si>
  <si>
    <t>Extraordinary taxes on income, profits and capital gains (1112E2)</t>
  </si>
  <si>
    <t>Extraordinary taxes on income, profits and capital gains</t>
  </si>
  <si>
    <t>General taxes on goods and services (VAT, sales tax, turnover tax) (1141E)</t>
  </si>
  <si>
    <t>General taxes on goods and services (VAT, sales tax, turnover tax)</t>
  </si>
  <si>
    <t>Excise taxes (1142E)</t>
  </si>
  <si>
    <t>Excise taxes</t>
  </si>
  <si>
    <t>Taxes on use of goods/permission to use goods or perform activities (1145E)</t>
  </si>
  <si>
    <t>Licence fees (114521E)</t>
  </si>
  <si>
    <t>Licence fees</t>
  </si>
  <si>
    <t>Emission and pollution taxes (114522E)</t>
  </si>
  <si>
    <t>Emission and pollution taxes</t>
  </si>
  <si>
    <t>Motor vehicle taxes (11451E)</t>
  </si>
  <si>
    <t>Motor vehicle taxes</t>
  </si>
  <si>
    <t>Customs and other import duties (1151E)</t>
  </si>
  <si>
    <t>Customs and other import duties</t>
  </si>
  <si>
    <t>Taxes on exports (1152E)</t>
  </si>
  <si>
    <t>Taxes on exports</t>
  </si>
  <si>
    <t>Profits of natural resource export monopolies (1153E1)</t>
  </si>
  <si>
    <t>Profits of natural resource export monopolies</t>
  </si>
  <si>
    <t>From state-owned enterprises</t>
  </si>
  <si>
    <t>From government participation (equity)</t>
  </si>
  <si>
    <t>Withdrawals from income of quasi-corporations</t>
  </si>
  <si>
    <t>Royalties</t>
  </si>
  <si>
    <t>Bonuses</t>
  </si>
  <si>
    <t>Delivered/paid directly to government (1415E31)</t>
  </si>
  <si>
    <t>Delivered/paid directly to government</t>
  </si>
  <si>
    <t>Delivered/paid to state-owned enterprise(s) (1415E32)</t>
  </si>
  <si>
    <t>Delivered/paid to state-owned enterprise(s)</t>
  </si>
  <si>
    <t>Compulsory transfers to government (infrastructure and other)</t>
  </si>
  <si>
    <t>Other rent payments</t>
  </si>
  <si>
    <t>Sales of goods and services by government units</t>
  </si>
  <si>
    <t>Administrative fees for government services</t>
  </si>
  <si>
    <t>Comment 1</t>
  </si>
  <si>
    <t>Comment 2</t>
  </si>
  <si>
    <t>Comment 3</t>
  </si>
  <si>
    <t>Comment 4</t>
  </si>
  <si>
    <t>Comment 5</t>
  </si>
  <si>
    <t>Please include comments here.</t>
  </si>
  <si>
    <t>GFS Framework for EITI Reporting</t>
  </si>
  <si>
    <t>&lt; number &gt;</t>
  </si>
  <si>
    <t>What is GFS?</t>
  </si>
  <si>
    <t>Withholding tax</t>
  </si>
  <si>
    <t>Revenue authority</t>
  </si>
  <si>
    <t>Total</t>
  </si>
  <si>
    <t>Additional information</t>
  </si>
  <si>
    <t>Any additional information that is not eligible for inclusion in the table above, please include below as comments.</t>
  </si>
  <si>
    <t>Company ID number</t>
  </si>
  <si>
    <t>Reporting companies' list</t>
  </si>
  <si>
    <t>Full company name</t>
  </si>
  <si>
    <t>Reporting government entities list</t>
  </si>
  <si>
    <t>Full name of agency</t>
  </si>
  <si>
    <t>ID number (if applicable)</t>
  </si>
  <si>
    <t>Add new rows as necessary, right click the row number to the left and select "Insert"</t>
  </si>
  <si>
    <t>Table 7 - Sectors</t>
  </si>
  <si>
    <t>&lt; Choose option &gt;</t>
  </si>
  <si>
    <t>Total government revenues from extractive sector (using GFS)</t>
  </si>
  <si>
    <t>Company</t>
  </si>
  <si>
    <t>Reporting currency</t>
  </si>
  <si>
    <t>Project phases</t>
  </si>
  <si>
    <t>Table 8 - Project phases</t>
  </si>
  <si>
    <t>&lt; Choose phase &gt;</t>
  </si>
  <si>
    <t>Exploration</t>
  </si>
  <si>
    <t>Development</t>
  </si>
  <si>
    <t>Commodities (comma-seperated)</t>
  </si>
  <si>
    <t>Yes, systematically disclosed</t>
  </si>
  <si>
    <t>Not available</t>
  </si>
  <si>
    <t>Overview of government agencies' roles?</t>
  </si>
  <si>
    <t>the transfer process(es)?</t>
  </si>
  <si>
    <t>the award process(es)?</t>
  </si>
  <si>
    <t>bidding rounds/process(es)?</t>
  </si>
  <si>
    <t>Contract register for mining sector</t>
  </si>
  <si>
    <t>Contract register for petroleum sector</t>
  </si>
  <si>
    <t>Contract register for other sector(s) - add rows if several</t>
  </si>
  <si>
    <t>Overview of the extractive industries, including any significant exploration activities</t>
  </si>
  <si>
    <t>Does the government fully disclose extractive sector revenues by revenue stream?</t>
  </si>
  <si>
    <t>Are MSG decisions on materiality thresholds publicly available?</t>
  </si>
  <si>
    <t>If yes, what was the total revenues received from barter and infrastructure agreements?</t>
  </si>
  <si>
    <t>If yes, what was the total revenues received from transportation of commodities?</t>
  </si>
  <si>
    <t>If yes, what was the total revenues received by SOEs?</t>
  </si>
  <si>
    <t>Does the government disclose information on barter and infrastructure agreements?</t>
  </si>
  <si>
    <t>Does the government disclose information on transportation revenues?</t>
  </si>
  <si>
    <t>If yes, what was the total sub-national revenues received?</t>
  </si>
  <si>
    <t>Does the government disclose information on SOE transactions?</t>
  </si>
  <si>
    <t>Are government agencies subject to credible, independent audits?</t>
  </si>
  <si>
    <t>Government audits database</t>
  </si>
  <si>
    <t>Is the data subject to credible, independent audits, applying international standards?</t>
  </si>
  <si>
    <t>Are companies subject to credible, independent audits?</t>
  </si>
  <si>
    <t>Company audits database</t>
  </si>
  <si>
    <t>Reconciliation coverage</t>
  </si>
  <si>
    <t>Does the government clarify whether all extractive sector revenues are recorded in the national budget (i.e. enter the government's consolidated / single-treasury account)?</t>
  </si>
  <si>
    <t>Does the government disclose information on Subnational transfers?</t>
  </si>
  <si>
    <t>Source / units</t>
  </si>
  <si>
    <t>If yes, how much should the government have transferred according to the revenue sharing formula?</t>
  </si>
  <si>
    <t>Does the government disclose whether any extractive sector revenues are earmarked (i.e. pinned to specific uses, programmes, geographical zones)?</t>
  </si>
  <si>
    <t>Does the government disclose a description of the country’s budget and audit processes?</t>
  </si>
  <si>
    <t>Does the government disclose publicly available information about budgets and 
expenditures? - add rows if several</t>
  </si>
  <si>
    <t>Does the government disclose information on Social expenditures?</t>
  </si>
  <si>
    <t>If yes, what was the total quasi-fiscal expenditures performed by SOEs?</t>
  </si>
  <si>
    <t>Gross Domestic Product - all sectors</t>
  </si>
  <si>
    <t>Government revenue - extractive industries</t>
  </si>
  <si>
    <t>Government revenue - all sectors</t>
  </si>
  <si>
    <t>Exports - extractive industries</t>
  </si>
  <si>
    <t>Exports - all sectors</t>
  </si>
  <si>
    <t>Employment - extractive sector</t>
  </si>
  <si>
    <t>Employment - all sectors</t>
  </si>
  <si>
    <t>Reporting projects' list</t>
  </si>
  <si>
    <t>Full project name</t>
  </si>
  <si>
    <t>Legal agreement reference number(s): contract, licence, lease, concession, …</t>
  </si>
  <si>
    <t>The Brønnøysund Register Centre</t>
  </si>
  <si>
    <t>If available, link to the registry or agency</t>
  </si>
  <si>
    <t>Production (volume)</t>
  </si>
  <si>
    <t>Production (value)</t>
  </si>
  <si>
    <t>Systematically disclosed</t>
  </si>
  <si>
    <t>Calculated using the Disclosure checklist</t>
  </si>
  <si>
    <t>Please provide a list of all reporting entities, alongside relevant information</t>
  </si>
  <si>
    <t>Investment - extractive sector</t>
  </si>
  <si>
    <t>Investment - all sectors</t>
  </si>
  <si>
    <t>How to fill this sheet:</t>
  </si>
  <si>
    <t>Company ID references</t>
  </si>
  <si>
    <t xml:space="preserve">Part 1 - About </t>
  </si>
  <si>
    <t>Part 2 - Disclosure checklist</t>
  </si>
  <si>
    <t>Part 3 - Reporting entities</t>
  </si>
  <si>
    <t>For each row, please complete the following steps</t>
  </si>
  <si>
    <t>2.More guidance will appear as you fill the cells. Please fill out as directed, completing every column for each row before beginning the next.</t>
  </si>
  <si>
    <t xml:space="preserve">2. Once certain questions are answered, further guidance and questions may appear. Please respond to each of these, until completed. </t>
  </si>
  <si>
    <t>Completed on:</t>
  </si>
  <si>
    <t>YYYY-MM-DD</t>
  </si>
  <si>
    <t>How to complete this sheet:</t>
  </si>
  <si>
    <t>How publishing EITI Report data works:</t>
  </si>
  <si>
    <t>1. Use one excel workbook per fiscal year covered. If you are reporting on both oil &amp; gas and mining, both can fit into one workbook.</t>
  </si>
  <si>
    <t>2. Fill in the entire workbook - parts 1-5.</t>
  </si>
  <si>
    <t>This workbook has five parts. Insert the data starting with part 1 and work your way through to part 5</t>
  </si>
  <si>
    <t>Cells in light blue are for supplying sources and/or comments</t>
  </si>
  <si>
    <t>White cells require no action</t>
  </si>
  <si>
    <t>If yes, please specify name (insert new rows if multiple)</t>
  </si>
  <si>
    <t>Name and contact information of the person submitting this file</t>
  </si>
  <si>
    <t>Does the government have an open data policy?</t>
  </si>
  <si>
    <t>Does the government disclose information on economic contribution?</t>
  </si>
  <si>
    <t>&lt;URL&gt;</t>
  </si>
  <si>
    <t>Does government routinely disclose financial data from requirement 4.1 (full disclosure of revenue streams for both government and companies) of the the EITI Standard?</t>
  </si>
  <si>
    <t>Is beneficial ownership data disclosed?</t>
  </si>
  <si>
    <t>Example: Taxpayer Identification Number</t>
  </si>
  <si>
    <t>5. If there are any payments which are in the EITI Report, but cannot be matched with the GFS categories, please list them in the box below called "Additional information".</t>
  </si>
  <si>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</si>
  <si>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Government revenues by company and project</t>
  </si>
  <si>
    <t>Publication date of the EITI data</t>
  </si>
  <si>
    <t>Does the government disclose what value of revenues are not recorded in the budget?</t>
  </si>
  <si>
    <t>Affiliated companies, start with Operator</t>
  </si>
  <si>
    <t>Yes, through EITI reporting</t>
  </si>
  <si>
    <t>Through EITI Reporting</t>
  </si>
  <si>
    <t>No. of license awards and transfers for the covered year</t>
  </si>
  <si>
    <t>and the technical and financial criteria used?</t>
  </si>
  <si>
    <t>If yes, what was the total mandatory social expenditures received?</t>
  </si>
  <si>
    <t>If yes, what was the total voluntary social expenditures received?</t>
  </si>
  <si>
    <t>Do companies disclose information on Social expenditures?</t>
  </si>
  <si>
    <t>If yes, what was the total mandatory social expenditures paid?</t>
  </si>
  <si>
    <t>If yes, what was the total voluntary social expenditures paid?</t>
  </si>
  <si>
    <t>Does the government or SOEs disclose information on Quasi-fiscal expenditures?</t>
  </si>
  <si>
    <t>Total reported</t>
  </si>
  <si>
    <t xml:space="preserve">Stock exchange listing or company website </t>
  </si>
  <si>
    <t>Payments to Governments Report</t>
  </si>
  <si>
    <t>Website link (URL) to EITI data</t>
  </si>
  <si>
    <t>&lt;Select unit&gt;</t>
  </si>
  <si>
    <t>Unit</t>
  </si>
  <si>
    <t>&lt;Use Legal Entity Identifier if available&gt;</t>
  </si>
  <si>
    <t>Aluminium (2606), volume</t>
  </si>
  <si>
    <t>Asbestos (2524), volume</t>
  </si>
  <si>
    <t>Ash and residues (2620), volume</t>
  </si>
  <si>
    <t>Bitumen and asphalt (2714), volume</t>
  </si>
  <si>
    <t>Bituminous mixtures (2715), volume</t>
  </si>
  <si>
    <t>Chalk (2509), volume</t>
  </si>
  <si>
    <t>Chromium (2610), volume</t>
  </si>
  <si>
    <t>Coal (2701), volume</t>
  </si>
  <si>
    <t>Coal gas (2705), volume</t>
  </si>
  <si>
    <t>Cobalt (2605), volume</t>
  </si>
  <si>
    <t>Coke and semi-coke (2704), volume</t>
  </si>
  <si>
    <t>Copper (2603), volume</t>
  </si>
  <si>
    <t>Crude oil (2709), volume</t>
  </si>
  <si>
    <t>Diamonds (7102), volume</t>
  </si>
  <si>
    <t>Dolomite (2518), volume</t>
  </si>
  <si>
    <t>Electrical energy (2716), volume</t>
  </si>
  <si>
    <t>Felspar (2529), volume</t>
  </si>
  <si>
    <t>Gold (7108), volume</t>
  </si>
  <si>
    <t>Granite (2516), volume</t>
  </si>
  <si>
    <t>Granulated slag (2618), volume</t>
  </si>
  <si>
    <t>Gypsum (2520), volume</t>
  </si>
  <si>
    <t>Iron (2601), volume</t>
  </si>
  <si>
    <t>Iron pyrites (2502), volume</t>
  </si>
  <si>
    <t>Kaolin (2507), volume</t>
  </si>
  <si>
    <t>Lead (2607), volume</t>
  </si>
  <si>
    <t>Lignite (2702), volume</t>
  </si>
  <si>
    <t>Limestone (2521), volume</t>
  </si>
  <si>
    <t>Manganese (2602), volume</t>
  </si>
  <si>
    <t>Marble (2515), volume</t>
  </si>
  <si>
    <t>Mica (2525), volume</t>
  </si>
  <si>
    <t>Mineral substances not elsewhere specified (2530), volume</t>
  </si>
  <si>
    <t>Molybdenum (2613), volume</t>
  </si>
  <si>
    <t>Natural barium sulphate (2511), volume</t>
  </si>
  <si>
    <t>Natural borates and concentrates (2528), volume</t>
  </si>
  <si>
    <t>Natural calcium phosphates (2510), volume</t>
  </si>
  <si>
    <t>Natural cryolite (2527), volume</t>
  </si>
  <si>
    <t>Natural gas (2711), volume</t>
  </si>
  <si>
    <t>Natural graphite (2504), volume</t>
  </si>
  <si>
    <t>Natural magnesium carbonate (2519), volume</t>
  </si>
  <si>
    <t>Natural sands (2505), volume</t>
  </si>
  <si>
    <t>Natural steatite (2526), volume</t>
  </si>
  <si>
    <t>Nickel (2604), volume</t>
  </si>
  <si>
    <t>Niobium (2615), volume</t>
  </si>
  <si>
    <t>Other (2617), volume</t>
  </si>
  <si>
    <t>Other clays (2508), volume</t>
  </si>
  <si>
    <t>Other slag and ash (2621), volume</t>
  </si>
  <si>
    <t>Peat (2703), volume</t>
  </si>
  <si>
    <t>Pebbles (2517), volume</t>
  </si>
  <si>
    <t>Petroleum coke (2713), volume</t>
  </si>
  <si>
    <t>Petroleum jelly (2712), volume</t>
  </si>
  <si>
    <t>Petroleum oils excluding crude (2710), volume</t>
  </si>
  <si>
    <t>Pitch and pitch coke (2708), volume</t>
  </si>
  <si>
    <t>Portland cement (2523), volume</t>
  </si>
  <si>
    <t>Precious metals (2616), volume</t>
  </si>
  <si>
    <t>Products of the distillation of coal tar (2707), volume</t>
  </si>
  <si>
    <t>Pumice stone (2513), volume</t>
  </si>
  <si>
    <t>Quartz (2506), volume</t>
  </si>
  <si>
    <t>Quicklime (2522), volume</t>
  </si>
  <si>
    <t>Salt and pure sodium chloride (2501), volume</t>
  </si>
  <si>
    <t>Siliceous fossil meals (2512), volume</t>
  </si>
  <si>
    <t>Silver (7106), volume</t>
  </si>
  <si>
    <t>Slag (2619), volume</t>
  </si>
  <si>
    <t>Slate (2514), volume</t>
  </si>
  <si>
    <t>Sulphur of all kinds (2503), volume</t>
  </si>
  <si>
    <t>Tar distilled from coal (2706), volume</t>
  </si>
  <si>
    <t>Tin (2609), volume</t>
  </si>
  <si>
    <t>Titanium (2614), volume</t>
  </si>
  <si>
    <t>Tungsten (2611), volume</t>
  </si>
  <si>
    <t>Uranium or thorium (2612), volume</t>
  </si>
  <si>
    <t>Zinc (2608), volume</t>
  </si>
  <si>
    <t>Exchange rate source (URL,…)</t>
  </si>
  <si>
    <t>Number of reporting government entities (incl SOEs if recipient)</t>
  </si>
  <si>
    <t>Does the government systematically disclose EITI data at a single location?</t>
  </si>
  <si>
    <t>&lt;method of value calculation, if available&gt;</t>
  </si>
  <si>
    <t>Gross Domestic Product ASM and informal sector</t>
  </si>
  <si>
    <t>In-kind volume (if applicable)</t>
  </si>
  <si>
    <t>Unit (if applicable)</t>
  </si>
  <si>
    <t>Payment made in-kind (Y/N)</t>
  </si>
  <si>
    <t>Commodities (one commodity/row)</t>
  </si>
  <si>
    <t>Aluminium (2606)</t>
  </si>
  <si>
    <t>Asbestos (2524)</t>
  </si>
  <si>
    <t>Ash and residues (2620)</t>
  </si>
  <si>
    <t>Bitumen and asphalt (2714)</t>
  </si>
  <si>
    <t>Bituminous mixtures (2715)</t>
  </si>
  <si>
    <t>Chalk (2509)</t>
  </si>
  <si>
    <t>Chromium (2610)</t>
  </si>
  <si>
    <t>Coal (2701)</t>
  </si>
  <si>
    <t>Coal gas (2705)</t>
  </si>
  <si>
    <t>Cobalt (2605)</t>
  </si>
  <si>
    <t>Coke and semi-coke (2704)</t>
  </si>
  <si>
    <t>Copper (2603)</t>
  </si>
  <si>
    <t>Crude oil (2709)</t>
  </si>
  <si>
    <t>Diamonds (7102)</t>
  </si>
  <si>
    <t>Dolomite (2518)</t>
  </si>
  <si>
    <t>Electrical energy (2716)</t>
  </si>
  <si>
    <t>Felspar (2529)</t>
  </si>
  <si>
    <t>Gold (7108)</t>
  </si>
  <si>
    <t>Granite (2516)</t>
  </si>
  <si>
    <t>Granulated slag (2618)</t>
  </si>
  <si>
    <t>Gypsum (2520)</t>
  </si>
  <si>
    <t>Iron (2601)</t>
  </si>
  <si>
    <t>Iron pyrites (2502)</t>
  </si>
  <si>
    <t>Kaolin (2507)</t>
  </si>
  <si>
    <t>Lead (2607)</t>
  </si>
  <si>
    <t>Lignite (2702)</t>
  </si>
  <si>
    <t>Limestone (2521)</t>
  </si>
  <si>
    <t>Manganese (2602)</t>
  </si>
  <si>
    <t>Marble (2515)</t>
  </si>
  <si>
    <t>Mica (2525)</t>
  </si>
  <si>
    <t>Mineral substances not elsewhere specified (2530)</t>
  </si>
  <si>
    <t>Molybdenum (2613)</t>
  </si>
  <si>
    <t>Natural barium sulphate (2511)</t>
  </si>
  <si>
    <t>Natural borates and concentrates (2528)</t>
  </si>
  <si>
    <t>Natural calcium phosphates (2510)</t>
  </si>
  <si>
    <t>Natural cryolite (2527)</t>
  </si>
  <si>
    <t>Natural gas (2711)</t>
  </si>
  <si>
    <t>Natural graphite (2504)</t>
  </si>
  <si>
    <t>Natural magnesium carbonate (2519)</t>
  </si>
  <si>
    <t>Natural sands (2505)</t>
  </si>
  <si>
    <t>Natural steatite (2526)</t>
  </si>
  <si>
    <t>Nickel (2604)</t>
  </si>
  <si>
    <t>Other (2617)</t>
  </si>
  <si>
    <t>Other clays (2508)</t>
  </si>
  <si>
    <t>Other slag and ash (2621)</t>
  </si>
  <si>
    <t>Peat (2703)</t>
  </si>
  <si>
    <t>Pebbles (2517)</t>
  </si>
  <si>
    <t>Petroleum coke (2713)</t>
  </si>
  <si>
    <t>Petroleum jelly (2712)</t>
  </si>
  <si>
    <t>Petroleum oils excluding crude (2710)</t>
  </si>
  <si>
    <t>Pitch and pitch coke (2708)</t>
  </si>
  <si>
    <t>Portland cement (2523)</t>
  </si>
  <si>
    <t>Precious metals (2616)</t>
  </si>
  <si>
    <t>Products of the distillation of coal tar (2707)</t>
  </si>
  <si>
    <t>Pumice stone (2513)</t>
  </si>
  <si>
    <t>Quartz (2506)</t>
  </si>
  <si>
    <t>Quicklime (2522)</t>
  </si>
  <si>
    <t>Salt and pure sodium chloride (2501)</t>
  </si>
  <si>
    <t>Siliceous fossil meals (2512)</t>
  </si>
  <si>
    <t>Silver (7106)</t>
  </si>
  <si>
    <t>Slag (2619)</t>
  </si>
  <si>
    <t>Slate (2514)</t>
  </si>
  <si>
    <t>Sulphur of all kinds (2503)</t>
  </si>
  <si>
    <t>Tar distilled from coal (2706)</t>
  </si>
  <si>
    <t>Tin (2609)</t>
  </si>
  <si>
    <t>Titanium (2614)</t>
  </si>
  <si>
    <t>Tungsten (2611)</t>
  </si>
  <si>
    <t>Uranium or thorium (2612)</t>
  </si>
  <si>
    <t>Zinc (2608)</t>
  </si>
  <si>
    <t>Number of reporting companies (incl SOEs if payer)</t>
  </si>
  <si>
    <t>Other, non-upstream sectors</t>
  </si>
  <si>
    <t>Does the government disclose data on in-kind revenues and sales of state share of production?</t>
  </si>
  <si>
    <t>Table 9 - Government entity types</t>
  </si>
  <si>
    <t>Central goverment</t>
  </si>
  <si>
    <t>State government</t>
  </si>
  <si>
    <t>Local government</t>
  </si>
  <si>
    <t>Agency type</t>
  </si>
  <si>
    <t>&lt; Agency type &gt;</t>
  </si>
  <si>
    <t>If yes, what was the volume received?</t>
  </si>
  <si>
    <t>If yes, what was sold?</t>
  </si>
  <si>
    <t>If yes, what was the total revenue transferred to the state from the proceeds of oil, gas and minerals sold?</t>
  </si>
  <si>
    <t>Audited financial statement (or balance sheet, cash flows, profit/loss statement if unavailable)</t>
  </si>
  <si>
    <t>Does the government disclose information on environmental payments?</t>
  </si>
  <si>
    <t>If yes, what was the total mandatory environmental payments?</t>
  </si>
  <si>
    <t>If yes, what was the total voluntary environmental payments?</t>
  </si>
  <si>
    <t xml:space="preserve">State-owned enterprises &amp; public corporations </t>
  </si>
  <si>
    <t>EITI International Secretariat</t>
  </si>
  <si>
    <r>
      <rPr>
        <b/>
        <sz val="11"/>
        <rFont val="Franklin Gothic Book"/>
        <family val="2"/>
      </rPr>
      <t xml:space="preserve">For the latest version of Summary data templates, see </t>
    </r>
    <r>
      <rPr>
        <b/>
        <u/>
        <sz val="11"/>
        <color rgb="FF188FBB"/>
        <rFont val="Franklin Gothic Book"/>
        <family val="2"/>
      </rPr>
      <t>https://eiti.org/summary-data-template</t>
    </r>
  </si>
  <si>
    <r>
      <t xml:space="preserve">3. This Data sheet should be submitted alongside the EITI Report. Send it to the International Secretariat: </t>
    </r>
    <r>
      <rPr>
        <u/>
        <sz val="11"/>
        <color rgb="FF0070C0"/>
        <rFont val="Franklin Gothic Book"/>
        <family val="2"/>
      </rPr>
      <t xml:space="preserve">data@eiti.org </t>
    </r>
  </si>
  <si>
    <r>
      <rPr>
        <sz val="11"/>
        <rFont val="Franklin Gothic Book"/>
        <family val="2"/>
      </rPr>
      <t xml:space="preserve">4. The data will be used to populate the global EITI data repository, available on the international EITI website: </t>
    </r>
    <r>
      <rPr>
        <u/>
        <sz val="11"/>
        <color theme="10"/>
        <rFont val="Franklin Gothic Book"/>
        <family val="2"/>
      </rPr>
      <t xml:space="preserve">https://eiti.org/data. </t>
    </r>
    <r>
      <rPr>
        <sz val="11"/>
        <rFont val="Franklin Gothic Book"/>
        <family val="2"/>
      </rPr>
      <t xml:space="preserve">You will receive the file back which will be fit for publication via the channels of your choice. </t>
    </r>
  </si>
  <si>
    <r>
      <t xml:space="preserve">This template should be </t>
    </r>
    <r>
      <rPr>
        <b/>
        <u/>
        <sz val="11"/>
        <rFont val="Franklin Gothic Book"/>
        <family val="2"/>
      </rPr>
      <t xml:space="preserve">completed in full and submitted </t>
    </r>
    <r>
      <rPr>
        <b/>
        <sz val="11"/>
        <rFont val="Franklin Gothic Book"/>
        <family val="2"/>
      </rPr>
      <t>to the EITI International Secretariat for each fiscal year covered under EITI Reporting.</t>
    </r>
  </si>
  <si>
    <r>
      <rPr>
        <b/>
        <sz val="11"/>
        <rFont val="Franklin Gothic Book"/>
        <family val="2"/>
      </rPr>
      <t xml:space="preserve">Part 1 (About): </t>
    </r>
    <r>
      <rPr>
        <sz val="11"/>
        <rFont val="Franklin Gothic Book"/>
        <family val="2"/>
      </rPr>
      <t>Insert</t>
    </r>
    <r>
      <rPr>
        <b/>
        <sz val="11"/>
        <rFont val="Franklin Gothic Book"/>
        <family val="2"/>
      </rPr>
      <t xml:space="preserve"> </t>
    </r>
    <r>
      <rPr>
        <sz val="11"/>
        <rFont val="Franklin Gothic Book"/>
        <family val="2"/>
      </rPr>
      <t>country and data characteristics.</t>
    </r>
  </si>
  <si>
    <r>
      <rPr>
        <b/>
        <sz val="11"/>
        <rFont val="Franklin Gothic Book"/>
        <family val="2"/>
      </rPr>
      <t xml:space="preserve">Part 2 (Disclosure checklist): </t>
    </r>
    <r>
      <rPr>
        <sz val="11"/>
        <rFont val="Franklin Gothic Book"/>
        <family val="2"/>
      </rPr>
      <t>Fill in contextual and aggregate financial data for EITI Requirements 2, 3, 4, 5, and 6.</t>
    </r>
  </si>
  <si>
    <r>
      <rPr>
        <b/>
        <sz val="11"/>
        <rFont val="Franklin Gothic Book"/>
        <family val="2"/>
      </rPr>
      <t xml:space="preserve">Part 3 (Reporting entities): </t>
    </r>
    <r>
      <rPr>
        <sz val="11"/>
        <rFont val="Franklin Gothic Book"/>
        <family val="2"/>
      </rPr>
      <t>Enter</t>
    </r>
    <r>
      <rPr>
        <b/>
        <sz val="11"/>
        <rFont val="Franklin Gothic Book"/>
        <family val="2"/>
      </rPr>
      <t xml:space="preserve"> </t>
    </r>
    <r>
      <rPr>
        <sz val="11"/>
        <rFont val="Franklin Gothic Book"/>
        <family val="2"/>
      </rPr>
      <t xml:space="preserve">reporting entities (Government agencies, companies and projects) and related information. </t>
    </r>
  </si>
  <si>
    <r>
      <rPr>
        <b/>
        <sz val="11"/>
        <rFont val="Franklin Gothic Book"/>
        <family val="2"/>
      </rPr>
      <t xml:space="preserve">Part 4 (Government revenues): </t>
    </r>
    <r>
      <rPr>
        <sz val="11"/>
        <rFont val="Franklin Gothic Book"/>
        <family val="2"/>
      </rPr>
      <t>Enter</t>
    </r>
    <r>
      <rPr>
        <b/>
        <sz val="11"/>
        <rFont val="Franklin Gothic Book"/>
        <family val="2"/>
      </rPr>
      <t xml:space="preserve"> </t>
    </r>
    <r>
      <rPr>
        <sz val="11"/>
        <rFont val="Franklin Gothic Book"/>
        <family val="2"/>
      </rPr>
      <t>data on government revenues per revenue stream, according to GFS classification.</t>
    </r>
  </si>
  <si>
    <r>
      <rPr>
        <b/>
        <sz val="11"/>
        <rFont val="Franklin Gothic Book"/>
        <family val="2"/>
      </rPr>
      <t xml:space="preserve">Part 5 (Company data): </t>
    </r>
    <r>
      <rPr>
        <sz val="11"/>
        <rFont val="Franklin Gothic Book"/>
        <family val="2"/>
      </rPr>
      <t>Enter</t>
    </r>
    <r>
      <rPr>
        <b/>
        <sz val="11"/>
        <rFont val="Franklin Gothic Book"/>
        <family val="2"/>
      </rPr>
      <t xml:space="preserve"> </t>
    </r>
    <r>
      <rPr>
        <sz val="11"/>
        <rFont val="Franklin Gothic Book"/>
        <family val="2"/>
      </rPr>
      <t>company- and project-level data per revenue stream.</t>
    </r>
  </si>
  <si>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</si>
  <si>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</si>
  <si>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</si>
  <si>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</si>
  <si>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</si>
  <si>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</si>
  <si>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</si>
  <si>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</si>
  <si>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</si>
  <si>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</si>
  <si>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r>
      <rPr>
        <b/>
        <sz val="11"/>
        <rFont val="Franklin Gothic Book"/>
        <family val="2"/>
      </rPr>
      <t xml:space="preserve">Give us your feedback or report a conflict in the data! Write to us at  </t>
    </r>
    <r>
      <rPr>
        <b/>
        <u/>
        <sz val="11"/>
        <color rgb="FF188FBB"/>
        <rFont val="Franklin Gothic Book"/>
        <family val="2"/>
      </rPr>
      <t>data@eiti.org</t>
    </r>
  </si>
  <si>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</si>
  <si>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</si>
  <si>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r>
      <rPr>
        <i/>
        <sz val="10.5"/>
        <rFont val="Calibri"/>
        <family val="2"/>
      </rPr>
      <t xml:space="preserve">The International Secretariat can provide advice and support on request. Please contact </t>
    </r>
    <r>
      <rPr>
        <i/>
        <u/>
        <sz val="10.5"/>
        <color theme="10"/>
        <rFont val="Calibri"/>
        <family val="2"/>
      </rPr>
      <t>data@eiti.org</t>
    </r>
  </si>
  <si>
    <t>Version 2.0 as of 1 July 2019</t>
  </si>
  <si>
    <t>Cells in grey are for your information: You will receive immediate feedback on many of the data entries and some cells will fill in automatically.</t>
  </si>
  <si>
    <t>Cells in orange must be completed before submission</t>
  </si>
  <si>
    <r>
      <rPr>
        <b/>
        <sz val="11"/>
        <color rgb="FF000000"/>
        <rFont val="Franklin Gothic Book"/>
        <family val="2"/>
      </rPr>
      <t xml:space="preserve">Part 1 (About) </t>
    </r>
    <r>
      <rPr>
        <sz val="11"/>
        <color rgb="FF000000"/>
        <rFont val="Franklin Gothic Book"/>
        <family val="2"/>
      </rPr>
      <t>covers country and data characteristics.</t>
    </r>
  </si>
  <si>
    <r>
      <t xml:space="preserve">1. Starting from the top, </t>
    </r>
    <r>
      <rPr>
        <b/>
        <i/>
        <sz val="11"/>
        <rFont val="Franklin Gothic Book"/>
        <family val="2"/>
      </rPr>
      <t xml:space="preserve">select your responses in the grey column. </t>
    </r>
    <r>
      <rPr>
        <i/>
        <sz val="11"/>
        <rFont val="Franklin Gothic Book"/>
        <family val="2"/>
      </rPr>
      <t xml:space="preserve">Guidance is provided in yellow boxes once the cell is selected. </t>
    </r>
  </si>
  <si>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</si>
  <si>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r>
      <rPr>
        <i/>
        <sz val="11"/>
        <rFont val="Franklin Gothic Book"/>
        <family val="2"/>
      </rPr>
      <t>If you have any questions, please contact</t>
    </r>
    <r>
      <rPr>
        <u/>
        <sz val="11"/>
        <color theme="10"/>
        <rFont val="Franklin Gothic Book"/>
        <family val="2"/>
      </rPr>
      <t xml:space="preserve"> </t>
    </r>
    <r>
      <rPr>
        <b/>
        <u/>
        <sz val="11"/>
        <color theme="10"/>
        <rFont val="Franklin Gothic Book"/>
        <family val="2"/>
      </rPr>
      <t>data@eiti.org</t>
    </r>
  </si>
  <si>
    <r>
      <rPr>
        <i/>
        <sz val="11"/>
        <rFont val="Franklin Gothic Book"/>
        <family val="2"/>
      </rPr>
      <t>Reporting currency (</t>
    </r>
    <r>
      <rPr>
        <i/>
        <sz val="11"/>
        <color theme="10"/>
        <rFont val="Franklin Gothic Book"/>
        <family val="2"/>
      </rPr>
      <t>ISO-4217 currency codes</t>
    </r>
    <r>
      <rPr>
        <i/>
        <sz val="11"/>
        <rFont val="Franklin Gothic Book"/>
        <family val="2"/>
      </rPr>
      <t>)</t>
    </r>
  </si>
  <si>
    <t>&lt; XXX &gt;</t>
  </si>
  <si>
    <t>Data overview / requirement</t>
  </si>
  <si>
    <r>
      <rPr>
        <b/>
        <sz val="11"/>
        <color rgb="FF000000"/>
        <rFont val="Franklin Gothic Book"/>
        <family val="2"/>
      </rPr>
      <t xml:space="preserve">Part 2 (Disclosure checklist) </t>
    </r>
    <r>
      <rPr>
        <sz val="11"/>
        <color rgb="FF000000"/>
        <rFont val="Franklin Gothic Book"/>
        <family val="2"/>
      </rPr>
      <t>covers contextual and aggregate financial data for EITI Requirements 2, 3, 4, 5, and 6.</t>
    </r>
  </si>
  <si>
    <r>
      <t>1.Starting from the top, begin by responding to questions in the first column (</t>
    </r>
    <r>
      <rPr>
        <b/>
        <i/>
        <sz val="11"/>
        <color theme="1"/>
        <rFont val="Franklin Gothic Book"/>
        <family val="2"/>
      </rPr>
      <t>Inclusion</t>
    </r>
    <r>
      <rPr>
        <i/>
        <sz val="11"/>
        <color theme="1"/>
        <rFont val="Franklin Gothic Book"/>
        <family val="2"/>
      </rPr>
      <t>). Guidance will be provided in yellow boxes once the cell is highlighted. Click the cells of each EITI Requirement for the precise language of the EITI Standard.</t>
    </r>
  </si>
  <si>
    <r>
      <t xml:space="preserve">For example, when choosing "Yes, in the EITI Report" "please include the section in the EITI Report" appears in the </t>
    </r>
    <r>
      <rPr>
        <b/>
        <i/>
        <sz val="11"/>
        <color theme="1"/>
        <rFont val="Franklin Gothic Book"/>
        <family val="2"/>
      </rPr>
      <t>Source / units</t>
    </r>
    <r>
      <rPr>
        <i/>
        <sz val="11"/>
        <color theme="1"/>
        <rFont val="Franklin Gothic Book"/>
        <family val="2"/>
      </rPr>
      <t xml:space="preserve"> box.</t>
    </r>
  </si>
  <si>
    <r>
      <t xml:space="preserve">3. Include any additional information or comments as needed in the </t>
    </r>
    <r>
      <rPr>
        <b/>
        <i/>
        <sz val="11"/>
        <color theme="1"/>
        <rFont val="Franklin Gothic Book"/>
        <family val="2"/>
      </rPr>
      <t xml:space="preserve">Comments / Notes" </t>
    </r>
    <r>
      <rPr>
        <i/>
        <sz val="11"/>
        <color theme="1"/>
        <rFont val="Franklin Gothic Book"/>
        <family val="2"/>
      </rPr>
      <t>column.</t>
    </r>
  </si>
  <si>
    <r>
      <rPr>
        <i/>
        <sz val="11"/>
        <rFont val="Franklin Gothic Book"/>
        <family val="2"/>
      </rPr>
      <t>If you have any questions, please contact</t>
    </r>
    <r>
      <rPr>
        <i/>
        <u/>
        <sz val="11"/>
        <color theme="10"/>
        <rFont val="Franklin Gothic Book"/>
        <family val="2"/>
      </rPr>
      <t xml:space="preserve"> </t>
    </r>
    <r>
      <rPr>
        <b/>
        <u/>
        <sz val="11"/>
        <color theme="10"/>
        <rFont val="Franklin Gothic Book"/>
        <family val="2"/>
      </rPr>
      <t>data@eiti.org</t>
    </r>
  </si>
  <si>
    <r>
      <t xml:space="preserve">Please fill in answers to </t>
    </r>
    <r>
      <rPr>
        <i/>
        <u/>
        <sz val="11"/>
        <color rgb="FF000000"/>
        <rFont val="Franklin Gothic Book"/>
        <family val="2"/>
      </rPr>
      <t>all the questions posed below</t>
    </r>
    <r>
      <rPr>
        <i/>
        <sz val="11"/>
        <color rgb="FF000000"/>
        <rFont val="Franklin Gothic Book"/>
        <family val="2"/>
      </rPr>
      <t xml:space="preserve">. </t>
    </r>
  </si>
  <si>
    <r>
      <t>EITI Requirement 2.1</t>
    </r>
    <r>
      <rPr>
        <b/>
        <sz val="11"/>
        <rFont val="Franklin Gothic Book"/>
        <family val="2"/>
      </rPr>
      <t>: Legal framework and fiscal regime</t>
    </r>
  </si>
  <si>
    <r>
      <t>EITI Requirement 2.2</t>
    </r>
    <r>
      <rPr>
        <b/>
        <sz val="11"/>
        <rFont val="Franklin Gothic Book"/>
        <family val="2"/>
      </rPr>
      <t>: Contract and license allocations</t>
    </r>
  </si>
  <si>
    <r>
      <t xml:space="preserve">EITI Requirement 2.3: </t>
    </r>
    <r>
      <rPr>
        <b/>
        <sz val="11"/>
        <rFont val="Franklin Gothic Book"/>
        <family val="2"/>
      </rPr>
      <t>Register of licenses</t>
    </r>
  </si>
  <si>
    <r>
      <t>EITI Requirement 2.4</t>
    </r>
    <r>
      <rPr>
        <b/>
        <sz val="11"/>
        <rFont val="Franklin Gothic Book"/>
        <family val="2"/>
      </rPr>
      <t>: Contract disclosure</t>
    </r>
  </si>
  <si>
    <r>
      <t>EITI Requirement 2.5</t>
    </r>
    <r>
      <rPr>
        <b/>
        <sz val="11"/>
        <rFont val="Franklin Gothic Book"/>
        <family val="2"/>
      </rPr>
      <t>: Beneficial ownership</t>
    </r>
  </si>
  <si>
    <r>
      <t>EITI Requirement 2.6</t>
    </r>
    <r>
      <rPr>
        <b/>
        <sz val="11"/>
        <rFont val="Franklin Gothic Book"/>
        <family val="2"/>
      </rPr>
      <t>: State participation</t>
    </r>
  </si>
  <si>
    <r>
      <t>EITI Requirement 3.1</t>
    </r>
    <r>
      <rPr>
        <b/>
        <sz val="11"/>
        <rFont val="Franklin Gothic Book"/>
        <family val="2"/>
      </rPr>
      <t>: Exploration</t>
    </r>
  </si>
  <si>
    <r>
      <t>EITI Requirement 3.3</t>
    </r>
    <r>
      <rPr>
        <b/>
        <sz val="11"/>
        <rFont val="Franklin Gothic Book"/>
        <family val="2"/>
      </rPr>
      <t>: Exports</t>
    </r>
  </si>
  <si>
    <r>
      <t>EITI Requirement 4.1</t>
    </r>
    <r>
      <rPr>
        <b/>
        <sz val="11"/>
        <rFont val="Franklin Gothic Book"/>
        <family val="2"/>
      </rPr>
      <t>: Comprehensiveness</t>
    </r>
  </si>
  <si>
    <r>
      <t>EITI Requirement 4.2</t>
    </r>
    <r>
      <rPr>
        <b/>
        <sz val="11"/>
        <rFont val="Franklin Gothic Book"/>
        <family val="2"/>
      </rPr>
      <t>: In-kind revenues</t>
    </r>
  </si>
  <si>
    <r>
      <t>EITI Requirement 4.3</t>
    </r>
    <r>
      <rPr>
        <b/>
        <sz val="11"/>
        <rFont val="Franklin Gothic Book"/>
        <family val="2"/>
      </rPr>
      <t>: Barter agreements</t>
    </r>
  </si>
  <si>
    <r>
      <t>EITI Requirement 4.4</t>
    </r>
    <r>
      <rPr>
        <b/>
        <sz val="11"/>
        <rFont val="Franklin Gothic Book"/>
        <family val="2"/>
      </rPr>
      <t>: Transportation revenues</t>
    </r>
  </si>
  <si>
    <r>
      <t>EITI Requirement 4.5</t>
    </r>
    <r>
      <rPr>
        <b/>
        <sz val="11"/>
        <rFont val="Franklin Gothic Book"/>
        <family val="2"/>
      </rPr>
      <t>: SOE transactions</t>
    </r>
  </si>
  <si>
    <r>
      <t>EITI Requirement 4.6</t>
    </r>
    <r>
      <rPr>
        <b/>
        <sz val="11"/>
        <rFont val="Franklin Gothic Book"/>
        <family val="2"/>
      </rPr>
      <t>: Direct subnational payments</t>
    </r>
  </si>
  <si>
    <r>
      <t>EITI Requirement 4.8</t>
    </r>
    <r>
      <rPr>
        <b/>
        <sz val="11"/>
        <rFont val="Franklin Gothic Book"/>
        <family val="2"/>
      </rPr>
      <t>: Data timeliness</t>
    </r>
  </si>
  <si>
    <r>
      <t>EITI Requirement 4.9</t>
    </r>
    <r>
      <rPr>
        <b/>
        <sz val="11"/>
        <rFont val="Franklin Gothic Book"/>
        <family val="2"/>
      </rPr>
      <t>: Data quality</t>
    </r>
  </si>
  <si>
    <r>
      <t>EITI Requirement 5.1</t>
    </r>
    <r>
      <rPr>
        <b/>
        <sz val="11"/>
        <rFont val="Franklin Gothic Book"/>
        <family val="2"/>
      </rPr>
      <t>: Distribution of extractive industry revenues</t>
    </r>
  </si>
  <si>
    <r>
      <t>EITI Requirement 5.2</t>
    </r>
    <r>
      <rPr>
        <b/>
        <sz val="11"/>
        <rFont val="Franklin Gothic Book"/>
        <family val="2"/>
      </rPr>
      <t>: Subnational transfers</t>
    </r>
  </si>
  <si>
    <r>
      <t>EITI Requirement 5.3</t>
    </r>
    <r>
      <rPr>
        <b/>
        <sz val="11"/>
        <rFont val="Franklin Gothic Book"/>
        <family val="2"/>
      </rPr>
      <t>: Revenue management and expenditures</t>
    </r>
  </si>
  <si>
    <r>
      <t>EITI Requirement 6.1</t>
    </r>
    <r>
      <rPr>
        <b/>
        <sz val="11"/>
        <rFont val="Franklin Gothic Book"/>
        <family val="2"/>
      </rPr>
      <t>: Social expenditures</t>
    </r>
  </si>
  <si>
    <r>
      <t>EITI Requirement 6.2</t>
    </r>
    <r>
      <rPr>
        <b/>
        <sz val="11"/>
        <rFont val="Franklin Gothic Book"/>
        <family val="2"/>
      </rPr>
      <t>: Quasi-fiscal expenditures</t>
    </r>
  </si>
  <si>
    <r>
      <t>EITI Requirement 6.3</t>
    </r>
    <r>
      <rPr>
        <b/>
        <sz val="11"/>
        <rFont val="Franklin Gothic Book"/>
        <family val="2"/>
      </rPr>
      <t>: Economic contribution</t>
    </r>
  </si>
  <si>
    <r>
      <rPr>
        <b/>
        <sz val="11"/>
        <color rgb="FF000000"/>
        <rFont val="Franklin Gothic Book"/>
        <family val="2"/>
      </rPr>
      <t xml:space="preserve">Part 3 (Reporting entities) </t>
    </r>
    <r>
      <rPr>
        <sz val="11"/>
        <color rgb="FF000000"/>
        <rFont val="Franklin Gothic Book"/>
        <family val="2"/>
      </rPr>
      <t xml:space="preserve">covers lists reporting entities (Government agencies, companies and projects) and related information. </t>
    </r>
  </si>
  <si>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</si>
  <si>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</si>
  <si>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r>
      <t xml:space="preserve">3.Fill the </t>
    </r>
    <r>
      <rPr>
        <b/>
        <i/>
        <sz val="11"/>
        <color theme="1"/>
        <rFont val="Franklin Gothic Book"/>
        <family val="2"/>
      </rPr>
      <t xml:space="preserve">Reporting Companies' list, </t>
    </r>
    <r>
      <rPr>
        <i/>
        <sz val="11"/>
        <color theme="1"/>
        <rFont val="Franklin Gothic Book"/>
        <family val="2"/>
      </rPr>
      <t>beginning with first column "Full Company name". Please fill out as directed, completing every column for each row before beginning the next.</t>
    </r>
  </si>
  <si>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</si>
  <si>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r>
      <rPr>
        <i/>
        <sz val="11"/>
        <rFont val="Franklin Gothic Book"/>
        <family val="2"/>
      </rPr>
      <t xml:space="preserve">If you have any questions, please contact </t>
    </r>
    <r>
      <rPr>
        <b/>
        <u/>
        <sz val="11"/>
        <color theme="10"/>
        <rFont val="Franklin Gothic Book"/>
        <family val="2"/>
      </rPr>
      <t>data@eiti.org</t>
    </r>
  </si>
  <si>
    <r>
      <rPr>
        <b/>
        <sz val="11"/>
        <color rgb="FF000000"/>
        <rFont val="Franklin Gothic Book"/>
        <family val="2"/>
      </rPr>
      <t xml:space="preserve">Part 5 (Company data) </t>
    </r>
    <r>
      <rPr>
        <sz val="11"/>
        <color rgb="FF000000"/>
        <rFont val="Franklin Gothic Book"/>
        <family val="2"/>
      </rPr>
      <t xml:space="preserve">contains company- and project-level data per revenue stream. The companies and projects are available from drop-down since the data is entered in sheet 3. </t>
    </r>
  </si>
  <si>
    <r>
      <t>1. Select</t>
    </r>
    <r>
      <rPr>
        <b/>
        <i/>
        <sz val="11"/>
        <color theme="1"/>
        <rFont val="Franklin Gothic Book"/>
        <family val="2"/>
      </rPr>
      <t xml:space="preserve"> company</t>
    </r>
    <r>
      <rPr>
        <i/>
        <sz val="11"/>
        <color theme="1"/>
        <rFont val="Franklin Gothic Book"/>
        <family val="2"/>
      </rPr>
      <t xml:space="preserve"> name from drop-down menu</t>
    </r>
  </si>
  <si>
    <r>
      <t xml:space="preserve">2. Select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</si>
  <si>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</si>
  <si>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</si>
  <si>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</si>
  <si>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r>
      <rPr>
        <b/>
        <sz val="11"/>
        <color rgb="FF000000"/>
        <rFont val="Franklin Gothic Book"/>
        <family val="2"/>
      </rPr>
      <t xml:space="preserve">Part 4 (Government revenues) </t>
    </r>
    <r>
      <rPr>
        <sz val="11"/>
        <color rgb="FF000000"/>
        <rFont val="Franklin Gothic Book"/>
        <family val="2"/>
      </rPr>
      <t>contains comprehensive data on government revenues per revenue stream, according to GFSM classification.</t>
    </r>
  </si>
  <si>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</si>
  <si>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 xml:space="preserve"> (choose using the dropdown list. It will appear there since you have already entered the government entitiy in Part 3).</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</si>
  <si>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</si>
  <si>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</si>
  <si>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r>
      <t>EITI Requirement 5.1.b</t>
    </r>
    <r>
      <rPr>
        <i/>
        <sz val="11"/>
        <rFont val="Franklin Gothic Book"/>
        <family val="2"/>
      </rPr>
      <t>: Revenue classification</t>
    </r>
  </si>
  <si>
    <r>
      <t>EITI Requirement 4.1.d</t>
    </r>
    <r>
      <rPr>
        <b/>
        <i/>
        <sz val="11"/>
        <rFont val="Franklin Gothic Book"/>
        <family val="2"/>
      </rPr>
      <t>: Full government disclosure</t>
    </r>
  </si>
  <si>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</si>
  <si>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&lt; Other sector &gt;</t>
  </si>
  <si>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</si>
  <si>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Employment - extractive sector - male</t>
  </si>
  <si>
    <t>Employment - extractive sector - female</t>
  </si>
  <si>
    <t>people</t>
  </si>
  <si>
    <t>Please include comments here. PAYE and withholding taxes are not paid on behalf of companies and should therefore be excluded</t>
  </si>
  <si>
    <t>Insert additional rows as needed. E.g., the below table covers the excluded revenues</t>
  </si>
  <si>
    <t>References to state-owned enterprises or company Audited Financial Statement (Add rows if several SOEs)</t>
  </si>
  <si>
    <t>References to state-owned enterprises portals or company website(s), for example as stated in the Report (Add rows if several SOEs)</t>
  </si>
  <si>
    <t>Are contracts or full license texts disclosed?</t>
  </si>
  <si>
    <t>(Harmonised System Codes)</t>
  </si>
  <si>
    <r>
      <t>EITI Requirement 3.2</t>
    </r>
    <r>
      <rPr>
        <b/>
        <sz val="11"/>
        <rFont val="Franklin Gothic Book"/>
        <family val="2"/>
      </rPr>
      <t>: Production by commodity</t>
    </r>
  </si>
  <si>
    <t>Calculated using total of government revenues (part 4), and total per-company data (part 5)</t>
  </si>
  <si>
    <r>
      <t>EITI Requirement 4.7</t>
    </r>
    <r>
      <rPr>
        <b/>
        <sz val="11"/>
        <rFont val="Franklin Gothic Book"/>
        <family val="2"/>
      </rPr>
      <t>: Disaggregation</t>
    </r>
  </si>
  <si>
    <t>If yes, what amount of transfers could the government account for?</t>
  </si>
  <si>
    <r>
      <t>EITI Requirement 7.2</t>
    </r>
    <r>
      <rPr>
        <b/>
        <sz val="11"/>
        <rFont val="Franklin Gothic Book"/>
        <family val="2"/>
      </rPr>
      <t>: Data accessibility and open data</t>
    </r>
  </si>
  <si>
    <t>the relevant legal and administrative rules for environmental management?</t>
  </si>
  <si>
    <t>databases containing environmental impact assessments, certification schemes or similar documentation of environmental management?</t>
  </si>
  <si>
    <t>other relevant information on environmental monitoring procedures and administration?</t>
  </si>
  <si>
    <r>
      <t>EITI Requirement 6.4</t>
    </r>
    <r>
      <rPr>
        <b/>
        <sz val="11"/>
        <rFont val="Franklin Gothic Book"/>
        <family val="2"/>
      </rPr>
      <t>: Environmental impact</t>
    </r>
  </si>
  <si>
    <t>Cells in light blue are for voluntary input</t>
  </si>
  <si>
    <t>Cells in orange must be completed</t>
  </si>
  <si>
    <t>Mineral and petroleum rights' regime?</t>
  </si>
  <si>
    <t xml:space="preserve">Filling in this summary data template with EITI Report data will make your EITI Report data accessible in a machine-readable format. (requirement 7.2.d) </t>
  </si>
  <si>
    <t>&lt; EITI Reporting or systematically disclosed? &gt;</t>
  </si>
  <si>
    <t>Total in USD</t>
  </si>
  <si>
    <t>Company type</t>
  </si>
  <si>
    <t>Niobium, Vanadium, Zirconium (2615)</t>
  </si>
  <si>
    <t>Precious stones (other than diamonds) (7103)</t>
  </si>
  <si>
    <t>Precious stones (other than diamonds) (7103), volume</t>
  </si>
  <si>
    <t>Ferro, alloys, manganese (7202)</t>
  </si>
  <si>
    <t>Ferro, alloys, manganese (7202), volume</t>
  </si>
  <si>
    <t xml:space="preserve">Ministry of Finance - Inland Revenue Division </t>
  </si>
  <si>
    <t xml:space="preserve">Ministry on Energy and Energy Industries </t>
  </si>
  <si>
    <t>000115341-9</t>
  </si>
  <si>
    <t>Oil, Gas</t>
  </si>
  <si>
    <t>100039340-4</t>
  </si>
  <si>
    <t>000102561-5</t>
  </si>
  <si>
    <t xml:space="preserve">BP Trinidad Processing Limited </t>
  </si>
  <si>
    <t>000128514-1</t>
  </si>
  <si>
    <t xml:space="preserve">Shell Trinidad Block E Limited </t>
  </si>
  <si>
    <t>100001211-7</t>
  </si>
  <si>
    <t xml:space="preserve">BG International Limited </t>
  </si>
  <si>
    <t>000118097-4</t>
  </si>
  <si>
    <t xml:space="preserve">Shell Trinidad 5(a) Limited </t>
  </si>
  <si>
    <t>000128330-5</t>
  </si>
  <si>
    <t>Shell Trinidad and Tobago Resources SRL</t>
  </si>
  <si>
    <t>000100429-6</t>
  </si>
  <si>
    <t xml:space="preserve">Shell Trinidad and Tobago Limited </t>
  </si>
  <si>
    <t>000112940-1</t>
  </si>
  <si>
    <t>000121807-9</t>
  </si>
  <si>
    <t>100040632-9</t>
  </si>
  <si>
    <t>100045795-1</t>
  </si>
  <si>
    <t>100041988-5</t>
  </si>
  <si>
    <t>100047966-7</t>
  </si>
  <si>
    <t>100043183-7</t>
  </si>
  <si>
    <t>100019007-1</t>
  </si>
  <si>
    <t xml:space="preserve">EOG Resources Trindad Limited </t>
  </si>
  <si>
    <t xml:space="preserve">EOG Resources Trinidad - U(A) Block Limited </t>
  </si>
  <si>
    <t>EOG Resources Trinidad U(B) Block Unlimited</t>
  </si>
  <si>
    <t xml:space="preserve">Lease Operators Ltd </t>
  </si>
  <si>
    <t>NGC Pipeline Company Limited</t>
  </si>
  <si>
    <t>000119991-0</t>
  </si>
  <si>
    <t xml:space="preserve">NGC E&amp;P Investments (Netherlands) B.V. </t>
  </si>
  <si>
    <t>Point Fortin LNG Exports Limited</t>
  </si>
  <si>
    <t>000121621-7</t>
  </si>
  <si>
    <t>Trinidad and Tobago LNG Limited</t>
  </si>
  <si>
    <t>000123057-8</t>
  </si>
  <si>
    <t>000170013-4</t>
  </si>
  <si>
    <t>000128062-5</t>
  </si>
  <si>
    <t xml:space="preserve">Trinity Exploration and Production (Galeota) Limited </t>
  </si>
  <si>
    <t>10005602-2</t>
  </si>
  <si>
    <t>Trinity Exploration and Production (Trinidad and Tobago) Ltd</t>
  </si>
  <si>
    <t>100046616-1</t>
  </si>
  <si>
    <t xml:space="preserve">National Quarries Company Limited </t>
  </si>
  <si>
    <t>000104756-7</t>
  </si>
  <si>
    <t>000104806-1</t>
  </si>
  <si>
    <t xml:space="preserve">Hermitage Limestone Limited </t>
  </si>
  <si>
    <t>000118944-1</t>
  </si>
  <si>
    <t>Heritage Petroleum Company Limited</t>
  </si>
  <si>
    <t>Trinling Limited</t>
  </si>
  <si>
    <t>Shell Gas Supply Trinidad Limited</t>
  </si>
  <si>
    <t>000102707-9</t>
  </si>
  <si>
    <t xml:space="preserve">Shell Trinidad Central Block Limited </t>
  </si>
  <si>
    <t>Shell Trinidad North Coast Limited</t>
  </si>
  <si>
    <t>BP Exploration Operating Company Limited</t>
  </si>
  <si>
    <t xml:space="preserve">Amoco Trinidad Gas B.V. </t>
  </si>
  <si>
    <t>BP Trinidad and Tobago LLC</t>
  </si>
  <si>
    <t>000121251-2</t>
  </si>
  <si>
    <t>000120072-8</t>
  </si>
  <si>
    <t>000117683-6</t>
  </si>
  <si>
    <t>000122369-5</t>
  </si>
  <si>
    <t xml:space="preserve">De Novo Energy Block 1A Limited </t>
  </si>
  <si>
    <t xml:space="preserve">EOG Resources Trinidad Block 4(a) Unlimited </t>
  </si>
  <si>
    <t>000124867-0</t>
  </si>
  <si>
    <t>000112379-5</t>
  </si>
  <si>
    <t>000115200-9</t>
  </si>
  <si>
    <t>000122055-9</t>
  </si>
  <si>
    <t>The National Gas Company of Trinidad and Tobago  Limited</t>
  </si>
  <si>
    <t>000170033-8</t>
  </si>
  <si>
    <t>000115137-2</t>
  </si>
  <si>
    <t>100019677-0</t>
  </si>
  <si>
    <t>Primera Oil and Gas Limited</t>
  </si>
  <si>
    <t>Perenco T&amp;T Limited</t>
  </si>
  <si>
    <t xml:space="preserve">Oilbelt Services Limited </t>
  </si>
  <si>
    <t>000170010-5</t>
  </si>
  <si>
    <t>000170005-3</t>
  </si>
  <si>
    <t>Lake Asphalt of Trinidad and Tobago (1978) Limited</t>
  </si>
  <si>
    <t>Aggregate</t>
  </si>
  <si>
    <t xml:space="preserve">Oil </t>
  </si>
  <si>
    <t>Exploration and Production</t>
  </si>
  <si>
    <t>MCF</t>
  </si>
  <si>
    <t>Barrels</t>
  </si>
  <si>
    <t xml:space="preserve">Withholding Tax (WHT) on dividends </t>
  </si>
  <si>
    <t>Corporation Tax (CT)</t>
  </si>
  <si>
    <t>Petroleum Profits Tax</t>
  </si>
  <si>
    <t xml:space="preserve">Unemployment Levy (UL) </t>
  </si>
  <si>
    <t xml:space="preserve">Petroleum Production Levy </t>
  </si>
  <si>
    <t xml:space="preserve">Insurance Premium Tax </t>
  </si>
  <si>
    <t>Business Levy</t>
  </si>
  <si>
    <t>Supplemental Petroleum tax</t>
  </si>
  <si>
    <t>Annual License acreage payments</t>
  </si>
  <si>
    <t xml:space="preserve">Green Fund Levy </t>
  </si>
  <si>
    <t>Dividends paid by State-owned companies</t>
  </si>
  <si>
    <t>Royalty</t>
  </si>
  <si>
    <t>PSC signature bonuses</t>
  </si>
  <si>
    <t xml:space="preserve">Transfer fees </t>
  </si>
  <si>
    <t>Production Sharing Contract (PSC) share of profits</t>
  </si>
  <si>
    <t>PSC Bidding fees</t>
  </si>
  <si>
    <t>Training Fees</t>
  </si>
  <si>
    <t>R&amp;D Fees</t>
  </si>
  <si>
    <t>Abandonment Provision – Payments into Environmental Escrow Account</t>
  </si>
  <si>
    <t>PSC’s Holding Fee</t>
  </si>
  <si>
    <t>Production Bonus</t>
  </si>
  <si>
    <t>Technical assistance</t>
  </si>
  <si>
    <t>Scholarships</t>
  </si>
  <si>
    <t>Minimum Rent E&amp;P</t>
  </si>
  <si>
    <t>Other payments under PSCs</t>
  </si>
  <si>
    <t>Petroleum Impost</t>
  </si>
  <si>
    <t>Administration Fees</t>
  </si>
  <si>
    <t xml:space="preserve">Interest </t>
  </si>
  <si>
    <t xml:space="preserve">Penalties </t>
  </si>
  <si>
    <t xml:space="preserve">Ministry of Finance Investment Devision </t>
  </si>
  <si>
    <t xml:space="preserve">Ministry of Finance - Investment Division </t>
  </si>
  <si>
    <t xml:space="preserve">NGC E&amp;P (Netherlands) B.V. </t>
  </si>
  <si>
    <t>000115138-5</t>
  </si>
  <si>
    <t>Ministry of Finance - Inland Revenue Division</t>
  </si>
  <si>
    <t>Supplemental Petroleum Tax</t>
  </si>
  <si>
    <t>Annual Licence</t>
  </si>
  <si>
    <t xml:space="preserve">Withholding Tax (WHT) on branch profits </t>
  </si>
  <si>
    <t>Withholding Tax (WHT) on branch profits</t>
  </si>
  <si>
    <t xml:space="preserve">Ministry of Finance Investment Division </t>
  </si>
  <si>
    <t>BP Alternate Energy Trinidad and Tobago Ltd</t>
  </si>
  <si>
    <t>000118365-4</t>
  </si>
  <si>
    <t>CEG Goudron Trinidad Limited</t>
  </si>
  <si>
    <t>100008782-7</t>
  </si>
  <si>
    <t>Hydrocarb Trinidad Limited</t>
  </si>
  <si>
    <t>000170002-4</t>
  </si>
  <si>
    <t>Estate Management and Business Development Company Limited</t>
  </si>
  <si>
    <t>Readymix West Indies Limited</t>
  </si>
  <si>
    <t>000100979-6</t>
  </si>
  <si>
    <t>Trinidad Cement Limited</t>
  </si>
  <si>
    <t>000100877-1</t>
  </si>
  <si>
    <t>Woodside Energy (Trinidad-2c) Ltd</t>
  </si>
  <si>
    <t xml:space="preserve">Woodside Energy (Trinidad Block 3) Limited </t>
  </si>
  <si>
    <t>Woodside Energy (Trinidad-3A) Ltd</t>
  </si>
  <si>
    <t xml:space="preserve">Woodside Energy (Trinidad Block 5) Limited </t>
  </si>
  <si>
    <t xml:space="preserve">Woodside Energy (Trinidad Block 6) Limited </t>
  </si>
  <si>
    <t>Woodside Energy (Trinidad Block 14) Limited</t>
  </si>
  <si>
    <t xml:space="preserve">Woodside Energy (Trinidad Block 23A) Limited </t>
  </si>
  <si>
    <t>Touchstone Exploration (Trinidad) Limited</t>
  </si>
  <si>
    <t>111070015-0</t>
  </si>
  <si>
    <t>Interest Premium tax</t>
  </si>
  <si>
    <t>Minimum Rent - E&amp;P</t>
  </si>
  <si>
    <t>Petroleum Production Levy</t>
  </si>
  <si>
    <t>PSC Signature Bonuses</t>
  </si>
  <si>
    <t>PSC Bidding Fees</t>
  </si>
  <si>
    <t>Transfer fees</t>
  </si>
  <si>
    <t>Abandonment provisions</t>
  </si>
  <si>
    <t>Production bonus</t>
  </si>
  <si>
    <t>P.S.C Holding fees</t>
  </si>
  <si>
    <t xml:space="preserve">  Dividends paid</t>
  </si>
  <si>
    <t>PKF Trinidad, Engaged Consulting, Michael Barron Consulting</t>
  </si>
  <si>
    <t>https://www.energy.gov.tt/for-investors/legislation-and-tax-laws/</t>
  </si>
  <si>
    <t>https://www.energy.gov.tt/about-us/the-organisation/divisions/legal-unit/   https://www.planning.gov.tt/content/about   https://www.finance.gov.tt/our-ministry/</t>
  </si>
  <si>
    <t>https://www.energy.gov.tt/for-investors/fiscal-regime/</t>
  </si>
  <si>
    <t>5.6.2</t>
  </si>
  <si>
    <t>https://www.energy.gov.tt/for-investors/2022-shallow-water-competitive-bid-round/</t>
  </si>
  <si>
    <t>No other sector included in EITI reporting</t>
  </si>
  <si>
    <t>https://www.energy.gov.tt/services/license-registers/</t>
  </si>
  <si>
    <t>TTEITI Beneficial Ownership Register</t>
  </si>
  <si>
    <t>https://www.tteiti.com/beneficial-ownership-register</t>
  </si>
  <si>
    <t xml:space="preserve">https://www.finance.gov.tt/divisions/investments-division/   and reports:  https://www.finance.gov.tt/publications/state-enterprises-investment-programme/   </t>
  </si>
  <si>
    <t>https://ngc.co.tt/about/  https://heritage.co.tt/   https://pariatt.co/</t>
  </si>
  <si>
    <t>https://www.energy.gov.tt</t>
  </si>
  <si>
    <t>https://www.energy.gov.tt/publications/</t>
  </si>
  <si>
    <t>6.3.1.2 (oil) and 6.3.2.3 (gas)</t>
  </si>
  <si>
    <t>see table 6-6</t>
  </si>
  <si>
    <t>Scf</t>
  </si>
  <si>
    <t>see table 6-10</t>
  </si>
  <si>
    <t>4.2.4</t>
  </si>
  <si>
    <t>see 6.4.2. value is for oil and gas</t>
  </si>
  <si>
    <t>see section 5.11</t>
  </si>
  <si>
    <t>see 5.2.4</t>
  </si>
  <si>
    <t>https://www.finance.gov.tt/category/budget-statement/</t>
  </si>
  <si>
    <t>www.auditorgeneral.gov.tt</t>
  </si>
  <si>
    <t>4.2.8.1 data on green fund levy</t>
  </si>
  <si>
    <t>https://www.finance.gov.tt/publications/national-budget/review-of-the-economy/</t>
  </si>
  <si>
    <t>https://www.ema.co.tt/ema-legal/legislation/</t>
  </si>
  <si>
    <t>https://www.ema.co.tt</t>
  </si>
  <si>
    <t>No specific publication date</t>
  </si>
  <si>
    <t>Annexes in separate file</t>
  </si>
  <si>
    <t>tbc</t>
  </si>
  <si>
    <t>https://www.tteiti.com</t>
  </si>
  <si>
    <t>See Validation Report, p39</t>
  </si>
  <si>
    <t>See Validation Report p44-5</t>
  </si>
  <si>
    <t>For NGC: https://ngc.co.tt/media/publications/; for Heritage: https://heritage.co.tt/financial-sustainability-reports/</t>
  </si>
  <si>
    <t>Summary of EIAs &amp; CECs: https://www.ema.co.tt/esummary/index.php</t>
  </si>
  <si>
    <t>https://www.central-bank.org.tt/statistics/data-centre/exchange-rates-annual</t>
  </si>
  <si>
    <t>page 167,  Table 14, https://www.finance.gov.tt/wp-content/uploads/2022/09/Review-of-the-Economy-2022.pdf</t>
  </si>
  <si>
    <t>Sherwin Long</t>
  </si>
  <si>
    <t>TTEITI</t>
  </si>
  <si>
    <t>slong@tteiti.com</t>
  </si>
  <si>
    <t>Pilot project</t>
  </si>
  <si>
    <t>Annual rate for 2022</t>
  </si>
  <si>
    <t>https://www.energy.gov.tt/model-contracts/                                            https://www.energy.gov.tt/for-investors/2022-onshore-nearshore-competitive-bid-round/</t>
  </si>
  <si>
    <t>For mining; https://www.energy.gov.tt/wp-content/uploads/2013/12/Guidelines-Flow-Chart-Mining-Licence.pdf
For oil &amp; gas: https://www.energy.gov.tt/wp-content/uploads/2022/07/Legal-Notice-No.-139-of-2022-The-Petroleum-Regulations-Onshore-and-Nearshore-Competitive-Order-2022.pdf</t>
  </si>
  <si>
    <t>For oil &amp; gas: https://www.energy.gov.tt/wp-content/uploads/2022/07/Legal-Notice-No.-139-of-2022-The-Petroleum-Regulations-Onshore-and-Nearshore-Competitive-Order-2022.pdf
For mining: not available</t>
  </si>
  <si>
    <t>N/A</t>
  </si>
  <si>
    <t>https://www.energy.gov.tt/meei-consolidated-monthly-bulletins-for-the-period-january-december-2022/</t>
  </si>
  <si>
    <t>mmBtu value in table 5-42 converted by dividing by 50</t>
  </si>
  <si>
    <t>See section 5.15.1.2 and table 5-43</t>
  </si>
  <si>
    <t>see section 5.10.4</t>
  </si>
  <si>
    <t>see section 5.10.5</t>
  </si>
  <si>
    <t>CEG Icacos Trinidad Limited</t>
  </si>
  <si>
    <t>100007136-8</t>
  </si>
  <si>
    <t>CEG Inniss-Trinity Trinidad Limited</t>
  </si>
  <si>
    <t>000116639-6</t>
  </si>
  <si>
    <t>CEG Bonasse Trinidad Limited</t>
  </si>
  <si>
    <t>100018664-7</t>
  </si>
  <si>
    <t>NGC Caribbean Investment Limited</t>
  </si>
  <si>
    <t>100044478-4</t>
  </si>
  <si>
    <t>Repsol Exploration Tobago SA</t>
  </si>
  <si>
    <t>000117985-9</t>
  </si>
  <si>
    <t>Shell LNG Trinidad and Tobago Limited</t>
  </si>
  <si>
    <t>000122453-9</t>
  </si>
  <si>
    <t>Shell T&amp;T Investments Limited</t>
  </si>
  <si>
    <t>000130124-5</t>
  </si>
  <si>
    <t>Petroleum Contracting Services Limited</t>
  </si>
  <si>
    <t>000125369-4</t>
  </si>
  <si>
    <t>Woodside Energy (Trinidad Block 23B) Limited</t>
  </si>
  <si>
    <t>100039974-3</t>
  </si>
  <si>
    <t>Woodside Energy (Trinidad Block 28) Limited</t>
  </si>
  <si>
    <t>100047864-5</t>
  </si>
  <si>
    <t>Woodside Energy (Trinidad Block 29) Limited</t>
  </si>
  <si>
    <t>100047154-8</t>
  </si>
  <si>
    <t>000121855-8</t>
  </si>
  <si>
    <t>Dividends paid</t>
  </si>
  <si>
    <t>https://www.ttparliament.org/wp-content/uploads/2024/07/a2024-15g.pdf</t>
  </si>
  <si>
    <t>Most recent amendments, which simplified the reporting process, passed thoough Parliament on 17 September 2024 and are awaiting Proclamation.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</si>
</sst>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 #,##0.00_-;_-* &quot;-&quot;??_-;_-@_-"/>
    <numFmt numFmtId="165" formatCode="_ * #,##0.00_ ;_ * \-#,##0.00_ ;_ * &quot;-&quot;??_ ;_ @_ "/>
    <numFmt numFmtId="166" formatCode="_ * #,##0.0000_ ;_ * \-#,##0.0000_ ;_ * &quot;-&quot;??_ ;_ @_ "/>
    <numFmt numFmtId="167" formatCode="yyyy\-mm\-dd"/>
    <numFmt numFmtId="168" formatCode="0.0\ %"/>
    <numFmt numFmtId="169" formatCode="_ * #,##0_ ;_ * \-#,##0_ ;_ * &quot;-&quot;??_ ;_ @_ "/>
  </numFmts>
  <fonts count="75" x14ac:knownFonts="1">
    <font>
      <sz val="10.5"/>
      <color theme="1"/>
      <name val="Calibri"/>
      <family val="2"/>
    </font>
    <font>
      <sz val="12"/>
      <color theme="1"/>
      <name val="Calibri"/>
      <family val="2"/>
      <scheme val="minor"/>
    </font>
    <font>
      <sz val="11"/>
      <color theme="1"/>
      <name val="Franklin Gothic Book"/>
      <family val="2"/>
    </font>
    <font>
      <sz val="11"/>
      <color theme="1"/>
      <name val="Franklin Gothic Book"/>
      <family val="2"/>
    </font>
    <font>
      <sz val="11"/>
      <color theme="1"/>
      <name val="Calibri"/>
      <family val="2"/>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i/>
      <sz val="12"/>
      <color rgb="FF000000"/>
      <name val="Franklin Gothic Book"/>
      <family val="2"/>
    </font>
    <font>
      <sz val="12"/>
      <color rgb="FF000000"/>
      <name val="Franklin Gothic Book"/>
      <family val="2"/>
    </font>
    <font>
      <b/>
      <sz val="18"/>
      <color rgb="FF000000"/>
      <name val="Franklin Gothic Book"/>
      <family val="2"/>
    </font>
    <font>
      <b/>
      <sz val="12"/>
      <color rgb="FF000000"/>
      <name val="Franklin Gothic Book"/>
      <family val="2"/>
    </font>
    <font>
      <i/>
      <sz val="12"/>
      <color theme="1"/>
      <name val="Franklin Gothic Book"/>
      <family val="2"/>
    </font>
    <font>
      <i/>
      <u/>
      <sz val="12"/>
      <color theme="1"/>
      <name val="Franklin Gothic Book"/>
      <family val="2"/>
    </font>
    <font>
      <b/>
      <u/>
      <sz val="12"/>
      <color theme="10"/>
      <name val="Franklin Gothic Book"/>
      <family val="2"/>
    </font>
    <font>
      <b/>
      <sz val="10"/>
      <color theme="1"/>
      <name val="Franklin Gothic Book"/>
      <family val="2"/>
    </font>
    <font>
      <sz val="10.5"/>
      <color theme="1"/>
      <name val="Franklin Gothic Book"/>
      <family val="2"/>
    </font>
    <font>
      <b/>
      <i/>
      <u/>
      <sz val="16"/>
      <color theme="1"/>
      <name val="Franklin Gothic Book"/>
      <family val="2"/>
    </font>
    <font>
      <sz val="11"/>
      <color rgb="FF000000"/>
      <name val="Franklin Gothic Book"/>
      <family val="2"/>
    </font>
    <font>
      <b/>
      <sz val="14"/>
      <color rgb="FF000000"/>
      <name val="Franklin Gothic Book"/>
      <family val="2"/>
    </font>
    <font>
      <b/>
      <sz val="18"/>
      <color theme="1"/>
      <name val="Franklin Gothic Book"/>
      <family val="2"/>
    </font>
    <font>
      <b/>
      <sz val="16"/>
      <color theme="1"/>
      <name val="Franklin Gothic Book"/>
      <family val="2"/>
    </font>
    <font>
      <b/>
      <u/>
      <sz val="11"/>
      <color theme="10"/>
      <name val="Franklin Gothic Book"/>
      <family val="2"/>
    </font>
    <font>
      <b/>
      <sz val="11"/>
      <name val="Franklin Gothic Book"/>
      <family val="2"/>
    </font>
    <font>
      <b/>
      <u/>
      <sz val="11"/>
      <name val="Franklin Gothic Book"/>
      <family val="2"/>
    </font>
    <font>
      <b/>
      <u/>
      <sz val="11"/>
      <color rgb="FF165B89"/>
      <name val="Franklin Gothic Book"/>
      <family val="2"/>
    </font>
    <font>
      <b/>
      <u/>
      <sz val="11"/>
      <color rgb="FF188FBB"/>
      <name val="Franklin Gothic Book"/>
      <family val="2"/>
    </font>
    <font>
      <sz val="11"/>
      <color theme="1"/>
      <name val="Franklin Gothic Book"/>
      <family val="2"/>
    </font>
    <font>
      <i/>
      <sz val="11"/>
      <color rgb="FF000000"/>
      <name val="Franklin Gothic Book"/>
      <family val="2"/>
    </font>
    <font>
      <b/>
      <sz val="11"/>
      <color rgb="FF000000"/>
      <name val="Franklin Gothic Book"/>
      <family val="2"/>
    </font>
    <font>
      <i/>
      <sz val="11"/>
      <name val="Franklin Gothic Book"/>
      <family val="2"/>
    </font>
    <font>
      <sz val="11"/>
      <name val="Franklin Gothic Book"/>
      <family val="2"/>
    </font>
    <font>
      <u/>
      <sz val="11"/>
      <color rgb="FF0070C0"/>
      <name val="Franklin Gothic Book"/>
      <family val="2"/>
    </font>
    <font>
      <u/>
      <sz val="11"/>
      <color theme="10"/>
      <name val="Franklin Gothic Book"/>
      <family val="2"/>
    </font>
    <font>
      <b/>
      <u/>
      <sz val="11"/>
      <color theme="1"/>
      <name val="Franklin Gothic Book"/>
      <family val="2"/>
    </font>
    <font>
      <b/>
      <i/>
      <sz val="11"/>
      <color theme="1"/>
      <name val="Franklin Gothic Book"/>
      <family val="2"/>
    </font>
    <font>
      <b/>
      <i/>
      <u/>
      <sz val="11"/>
      <color theme="1"/>
      <name val="Franklin Gothic Book"/>
      <family val="2"/>
    </font>
    <font>
      <i/>
      <sz val="11"/>
      <color theme="1"/>
      <name val="Franklin Gothic Book"/>
      <family val="2"/>
    </font>
    <font>
      <i/>
      <u/>
      <sz val="11"/>
      <color theme="1"/>
      <name val="Franklin Gothic Book"/>
      <family val="2"/>
    </font>
    <font>
      <b/>
      <sz val="11"/>
      <color rgb="FF165B89"/>
      <name val="Franklin Gothic Book"/>
      <family val="2"/>
    </font>
    <font>
      <b/>
      <sz val="11"/>
      <color rgb="FF000000"/>
      <name val="Wingdings"/>
      <charset val="2"/>
    </font>
    <font>
      <i/>
      <u/>
      <sz val="11"/>
      <color rgb="FF0076AF"/>
      <name val="Franklin Gothic Book"/>
      <family val="2"/>
    </font>
    <font>
      <i/>
      <sz val="11"/>
      <color theme="10"/>
      <name val="Franklin Gothic Book"/>
      <family val="2"/>
    </font>
    <font>
      <b/>
      <i/>
      <sz val="11"/>
      <color rgb="FF000000"/>
      <name val="Franklin Gothic Book"/>
      <family val="2"/>
    </font>
    <font>
      <i/>
      <u/>
      <sz val="10.5"/>
      <color theme="10"/>
      <name val="Calibri"/>
      <family val="2"/>
    </font>
    <font>
      <i/>
      <sz val="10.5"/>
      <name val="Calibri"/>
      <family val="2"/>
    </font>
    <font>
      <b/>
      <i/>
      <sz val="11"/>
      <name val="Franklin Gothic Book"/>
      <family val="2"/>
    </font>
    <font>
      <i/>
      <u/>
      <sz val="11"/>
      <color theme="10"/>
      <name val="Franklin Gothic Book"/>
      <family val="2"/>
    </font>
    <font>
      <i/>
      <u/>
      <sz val="11"/>
      <color rgb="FF000000"/>
      <name val="Franklin Gothic Book"/>
      <family val="2"/>
    </font>
    <font>
      <i/>
      <sz val="11"/>
      <color rgb="FF0076AF"/>
      <name val="Franklin Gothic Book"/>
      <family val="2"/>
    </font>
    <font>
      <b/>
      <sz val="11"/>
      <color theme="1"/>
      <name val="Franklin Gothic Book"/>
      <family val="2"/>
    </font>
    <font>
      <b/>
      <sz val="11"/>
      <color theme="0"/>
      <name val="Franklin Gothic Book"/>
      <family val="2"/>
    </font>
    <font>
      <i/>
      <u/>
      <sz val="11"/>
      <name val="Franklin Gothic Book"/>
      <family val="2"/>
    </font>
    <font>
      <b/>
      <i/>
      <u/>
      <sz val="11"/>
      <name val="Franklin Gothic Book"/>
      <family val="2"/>
    </font>
    <font>
      <i/>
      <sz val="11"/>
      <color rgb="FF7F7F7F"/>
      <name val="Franklin Gothic Book"/>
      <family val="2"/>
    </font>
    <font>
      <b/>
      <i/>
      <u/>
      <sz val="18"/>
      <color theme="1"/>
      <name val="Franklin Gothic Book"/>
      <family val="2"/>
    </font>
    <font>
      <sz val="18"/>
      <color theme="1"/>
      <name val="Franklin Gothic Book"/>
      <family val="2"/>
    </font>
    <font>
      <b/>
      <i/>
      <u/>
      <sz val="11"/>
      <color theme="10"/>
      <name val="Franklin Gothic Book"/>
      <family val="2"/>
    </font>
    <font>
      <b/>
      <i/>
      <u/>
      <sz val="11"/>
      <color rgb="FF0076AF"/>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i/>
      <u/>
      <sz val="14"/>
      <color rgb="FF000000"/>
      <name val="Franklin Gothic Book"/>
      <family val="2"/>
    </font>
    <font>
      <i/>
      <u/>
      <sz val="14"/>
      <color theme="1"/>
      <name val="Franklin Gothic Book"/>
      <family val="2"/>
    </font>
    <font>
      <b/>
      <i/>
      <u/>
      <sz val="14"/>
      <color theme="1"/>
      <name val="Franklin Gothic Book"/>
      <family val="2"/>
    </font>
    <font>
      <i/>
      <u/>
      <sz val="10.5"/>
      <color theme="10"/>
      <name val="Franklin Gothic Book"/>
      <family val="2"/>
    </font>
    <font>
      <b/>
      <sz val="12"/>
      <color theme="1"/>
      <name val="Franklin Gothic Book"/>
      <family val="2"/>
    </font>
    <font>
      <sz val="12"/>
      <color theme="1"/>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F6A70A"/>
        <bgColor indexed="64"/>
      </patternFill>
    </fill>
    <fill>
      <patternFill patternType="solid">
        <fgColor theme="2"/>
        <bgColor theme="4" tint="0.79998168889431442"/>
      </patternFill>
    </fill>
    <fill>
      <patternFill patternType="solid">
        <fgColor rgb="FF165B89"/>
        <bgColor theme="4"/>
      </patternFill>
    </fill>
  </fills>
  <borders count="47">
    <border>
      <left/>
      <right/>
      <top/>
      <bottom/>
      <diagonal/>
    </border>
    <border>
      <left/>
      <right/>
      <top style="thin">
        <color indexed="64"/>
      </top>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indexed="64"/>
      </top>
      <bottom style="double">
        <color indexed="64"/>
      </bottom>
      <diagonal/>
    </border>
    <border>
      <left/>
      <right/>
      <top/>
      <bottom style="thin">
        <color indexed="64"/>
      </bottom>
      <diagonal/>
    </border>
    <border>
      <left/>
      <right/>
      <top/>
      <bottom style="medium">
        <color theme="0"/>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theme="0"/>
      </right>
      <top style="medium">
        <color indexed="64"/>
      </top>
      <bottom style="medium">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rgb="FF1BC2EE"/>
      </top>
      <bottom/>
      <diagonal/>
    </border>
    <border>
      <left style="medium">
        <color theme="0"/>
      </left>
      <right/>
      <top/>
      <bottom/>
      <diagonal/>
    </border>
    <border>
      <left/>
      <right/>
      <top/>
      <bottom style="medium">
        <color rgb="FF1BC2EE"/>
      </bottom>
      <diagonal/>
    </border>
    <border>
      <left style="medium">
        <color theme="0"/>
      </left>
      <right/>
      <top/>
      <bottom style="medium">
        <color theme="0"/>
      </bottom>
      <diagonal/>
    </border>
    <border>
      <left/>
      <right/>
      <top style="medium">
        <color indexed="64"/>
      </top>
      <bottom style="medium">
        <color theme="0"/>
      </bottom>
      <diagonal/>
    </border>
    <border>
      <left/>
      <right/>
      <top style="medium">
        <color theme="0"/>
      </top>
      <bottom style="medium">
        <color rgb="FF1BC2EE"/>
      </bottom>
      <diagonal/>
    </border>
    <border>
      <left/>
      <right/>
      <top/>
      <bottom style="thin">
        <color rgb="FF188FBB"/>
      </bottom>
      <diagonal/>
    </border>
  </borders>
  <cellStyleXfs count="8">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0"/>
    <xf numFmtId="0" fontId="10" fillId="0" borderId="0" applyNumberFormat="0" applyFill="0" applyBorder="0" applyAlignment="0" applyProtection="0"/>
    <xf numFmtId="0" fontId="12" fillId="0" borderId="0" applyNumberFormat="0" applyFill="0" applyBorder="0" applyAlignment="0" applyProtection="0"/>
    <xf numFmtId="9" fontId="5" fillId="0" borderId="0" applyFont="0" applyFill="0" applyBorder="0" applyAlignment="0" applyProtection="0"/>
    <xf numFmtId="0" fontId="1" fillId="0" borderId="0"/>
  </cellStyleXfs>
  <cellXfs count="327">
    <xf numFmtId="0" fontId="0" fillId="0" borderId="0" xfId="0"/>
    <xf numFmtId="0" fontId="7" fillId="0" borderId="0" xfId="0" applyFont="1"/>
    <xf numFmtId="0" fontId="0" fillId="0" borderId="7" xfId="0" applyBorder="1"/>
    <xf numFmtId="0" fontId="0" fillId="0" borderId="8" xfId="0" applyBorder="1"/>
    <xf numFmtId="49" fontId="11" fillId="0" borderId="0" xfId="0" applyNumberFormat="1" applyFont="1" applyAlignment="1">
      <alignment horizontal="left"/>
    </xf>
    <xf numFmtId="49" fontId="0" fillId="0" borderId="0" xfId="0" applyNumberFormat="1"/>
    <xf numFmtId="0" fontId="13" fillId="0" borderId="0" xfId="0" quotePrefix="1" applyFont="1"/>
    <xf numFmtId="0" fontId="14" fillId="0" borderId="0" xfId="3" applyFont="1" applyAlignment="1">
      <alignment horizontal="left" vertical="center"/>
    </xf>
    <xf numFmtId="0" fontId="16" fillId="0" borderId="0" xfId="3" applyFont="1" applyAlignment="1">
      <alignment vertical="center"/>
    </xf>
    <xf numFmtId="0" fontId="19" fillId="0" borderId="0" xfId="3" applyFont="1" applyAlignment="1">
      <alignment horizontal="left" vertical="center"/>
    </xf>
    <xf numFmtId="0" fontId="15" fillId="0" borderId="0" xfId="3" applyFont="1" applyAlignment="1">
      <alignment vertical="center"/>
    </xf>
    <xf numFmtId="0" fontId="18" fillId="0" borderId="0" xfId="3" applyFont="1" applyAlignment="1">
      <alignment vertical="center"/>
    </xf>
    <xf numFmtId="0" fontId="23" fillId="0" borderId="0" xfId="0" applyFont="1"/>
    <xf numFmtId="0" fontId="20" fillId="0" borderId="0" xfId="3" applyFont="1" applyAlignment="1">
      <alignment horizontal="left" vertical="center"/>
    </xf>
    <xf numFmtId="0" fontId="18" fillId="0" borderId="4" xfId="3" applyFont="1" applyBorder="1" applyAlignment="1">
      <alignment vertical="center"/>
    </xf>
    <xf numFmtId="0" fontId="25" fillId="0" borderId="0" xfId="0" applyFont="1"/>
    <xf numFmtId="0" fontId="17" fillId="0" borderId="0" xfId="3" applyFont="1" applyAlignment="1">
      <alignment vertical="center"/>
    </xf>
    <xf numFmtId="0" fontId="34" fillId="0" borderId="0" xfId="3" applyFont="1" applyAlignment="1">
      <alignment horizontal="left" vertical="center"/>
    </xf>
    <xf numFmtId="0" fontId="4" fillId="0" borderId="0" xfId="0" applyFont="1"/>
    <xf numFmtId="0" fontId="34" fillId="0" borderId="0" xfId="3" applyFont="1" applyAlignment="1">
      <alignment horizontal="right" vertical="center"/>
    </xf>
    <xf numFmtId="0" fontId="34" fillId="4" borderId="0" xfId="3" applyFont="1" applyFill="1" applyAlignment="1">
      <alignment horizontal="left" vertical="center"/>
    </xf>
    <xf numFmtId="0" fontId="25" fillId="4" borderId="0" xfId="3" applyFont="1" applyFill="1" applyAlignment="1">
      <alignment vertical="center"/>
    </xf>
    <xf numFmtId="0" fontId="40" fillId="4" borderId="0" xfId="2" applyFont="1" applyFill="1" applyBorder="1" applyAlignment="1"/>
    <xf numFmtId="0" fontId="31" fillId="3" borderId="35" xfId="3" applyFont="1" applyFill="1" applyBorder="1" applyAlignment="1">
      <alignment horizontal="left" vertical="center"/>
    </xf>
    <xf numFmtId="0" fontId="31" fillId="0" borderId="35" xfId="3" applyFont="1" applyBorder="1" applyAlignment="1">
      <alignment horizontal="left" vertical="center"/>
    </xf>
    <xf numFmtId="0" fontId="41" fillId="4" borderId="0" xfId="3" applyFont="1" applyFill="1" applyAlignment="1">
      <alignment horizontal="left" vertical="center"/>
    </xf>
    <xf numFmtId="0" fontId="25" fillId="0" borderId="0" xfId="3" applyFont="1" applyAlignment="1">
      <alignment vertical="center"/>
    </xf>
    <xf numFmtId="0" fontId="40" fillId="0" borderId="0" xfId="4" applyFont="1" applyFill="1" applyBorder="1" applyAlignment="1"/>
    <xf numFmtId="0" fontId="44" fillId="0" borderId="0" xfId="3" applyFont="1" applyAlignment="1">
      <alignment vertical="center" wrapText="1"/>
    </xf>
    <xf numFmtId="0" fontId="36" fillId="0" borderId="40" xfId="3" applyFont="1" applyBorder="1" applyAlignment="1">
      <alignment horizontal="left" vertical="center"/>
    </xf>
    <xf numFmtId="0" fontId="44" fillId="0" borderId="40" xfId="3" applyFont="1" applyBorder="1" applyAlignment="1">
      <alignment horizontal="left" vertical="center"/>
    </xf>
    <xf numFmtId="0" fontId="35" fillId="0" borderId="40" xfId="3" applyFont="1" applyBorder="1" applyAlignment="1">
      <alignment vertical="center"/>
    </xf>
    <xf numFmtId="0" fontId="44" fillId="0" borderId="0" xfId="3" applyFont="1" applyAlignment="1">
      <alignment horizontal="left" vertical="center"/>
    </xf>
    <xf numFmtId="0" fontId="36" fillId="0" borderId="0" xfId="3" applyFont="1" applyAlignment="1">
      <alignment horizontal="left" vertical="center"/>
    </xf>
    <xf numFmtId="0" fontId="35" fillId="0" borderId="0" xfId="3" applyFont="1" applyAlignment="1">
      <alignment vertical="center"/>
    </xf>
    <xf numFmtId="0" fontId="48" fillId="0" borderId="0" xfId="3" applyFont="1" applyAlignment="1">
      <alignment vertical="center"/>
    </xf>
    <xf numFmtId="0" fontId="35" fillId="0" borderId="0" xfId="3" applyFont="1" applyAlignment="1">
      <alignment horizontal="left" vertical="center"/>
    </xf>
    <xf numFmtId="0" fontId="35" fillId="5" borderId="0" xfId="3" applyFont="1" applyFill="1" applyAlignment="1">
      <alignment horizontal="left" vertical="center"/>
    </xf>
    <xf numFmtId="0" fontId="25" fillId="5" borderId="0" xfId="3" applyFont="1" applyFill="1" applyAlignment="1">
      <alignment horizontal="left" vertical="center"/>
    </xf>
    <xf numFmtId="0" fontId="34" fillId="5" borderId="0" xfId="3" applyFont="1" applyFill="1" applyAlignment="1">
      <alignment horizontal="left" vertical="center"/>
    </xf>
    <xf numFmtId="0" fontId="34" fillId="5" borderId="0" xfId="3" applyFont="1" applyFill="1" applyAlignment="1">
      <alignment vertical="center"/>
    </xf>
    <xf numFmtId="0" fontId="37" fillId="5" borderId="0" xfId="3" applyFont="1" applyFill="1" applyAlignment="1">
      <alignment vertical="center"/>
    </xf>
    <xf numFmtId="0" fontId="35" fillId="5" borderId="0" xfId="3" applyFont="1" applyFill="1" applyAlignment="1">
      <alignment vertical="center"/>
    </xf>
    <xf numFmtId="0" fontId="38" fillId="5" borderId="0" xfId="3" applyFont="1" applyFill="1" applyAlignment="1">
      <alignment horizontal="left" vertical="center"/>
    </xf>
    <xf numFmtId="0" fontId="35" fillId="5" borderId="0" xfId="3" applyFont="1" applyFill="1" applyAlignment="1">
      <alignment horizontal="left" vertical="center" wrapText="1" indent="2"/>
    </xf>
    <xf numFmtId="0" fontId="30" fillId="5" borderId="0" xfId="3" applyFont="1" applyFill="1" applyAlignment="1">
      <alignment vertical="center"/>
    </xf>
    <xf numFmtId="0" fontId="35" fillId="5" borderId="0" xfId="3" applyFont="1" applyFill="1" applyAlignment="1">
      <alignment vertical="center" wrapText="1"/>
    </xf>
    <xf numFmtId="0" fontId="38" fillId="5" borderId="0" xfId="3" applyFont="1" applyFill="1" applyAlignment="1">
      <alignment vertical="center"/>
    </xf>
    <xf numFmtId="0" fontId="25" fillId="5" borderId="0" xfId="3" applyFont="1" applyFill="1" applyAlignment="1">
      <alignment vertical="center"/>
    </xf>
    <xf numFmtId="0" fontId="31" fillId="5" borderId="0" xfId="3" applyFont="1" applyFill="1" applyAlignment="1">
      <alignment vertical="center"/>
    </xf>
    <xf numFmtId="0" fontId="36" fillId="5" borderId="0" xfId="3" applyFont="1" applyFill="1" applyAlignment="1">
      <alignment vertical="center"/>
    </xf>
    <xf numFmtId="0" fontId="38" fillId="5" borderId="0" xfId="3" applyFont="1" applyFill="1" applyAlignment="1">
      <alignment horizontal="left" vertical="center" indent="2"/>
    </xf>
    <xf numFmtId="0" fontId="41" fillId="6" borderId="35" xfId="3" applyFont="1" applyFill="1" applyBorder="1" applyAlignment="1">
      <alignment horizontal="left" vertical="center"/>
    </xf>
    <xf numFmtId="0" fontId="40" fillId="5" borderId="0" xfId="4" applyFont="1" applyFill="1" applyBorder="1" applyAlignment="1"/>
    <xf numFmtId="0" fontId="42" fillId="5" borderId="24" xfId="3" applyFont="1" applyFill="1" applyBorder="1" applyAlignment="1">
      <alignment vertical="center" wrapText="1"/>
    </xf>
    <xf numFmtId="0" fontId="44" fillId="5" borderId="25" xfId="3" applyFont="1" applyFill="1" applyBorder="1" applyAlignment="1">
      <alignment vertical="center" wrapText="1"/>
    </xf>
    <xf numFmtId="0" fontId="45" fillId="5" borderId="26" xfId="3" applyFont="1" applyFill="1" applyBorder="1" applyAlignment="1">
      <alignment vertical="center" wrapText="1"/>
    </xf>
    <xf numFmtId="0" fontId="42" fillId="5" borderId="27" xfId="3" applyFont="1" applyFill="1" applyBorder="1" applyAlignment="1">
      <alignment vertical="center" wrapText="1"/>
    </xf>
    <xf numFmtId="0" fontId="44" fillId="5" borderId="1" xfId="3" applyFont="1" applyFill="1" applyBorder="1" applyAlignment="1">
      <alignment vertical="center" wrapText="1"/>
    </xf>
    <xf numFmtId="0" fontId="44" fillId="5" borderId="28" xfId="3" applyFont="1" applyFill="1" applyBorder="1" applyAlignment="1">
      <alignment vertical="center" wrapText="1"/>
    </xf>
    <xf numFmtId="0" fontId="44" fillId="5" borderId="31" xfId="3" applyFont="1" applyFill="1" applyBorder="1" applyAlignment="1">
      <alignment vertical="center" wrapText="1"/>
    </xf>
    <xf numFmtId="0" fontId="44" fillId="5" borderId="0" xfId="3" applyFont="1" applyFill="1" applyAlignment="1">
      <alignment vertical="center" wrapText="1"/>
    </xf>
    <xf numFmtId="0" fontId="44" fillId="5" borderId="32" xfId="3" applyFont="1" applyFill="1" applyBorder="1" applyAlignment="1">
      <alignment vertical="center" wrapText="1"/>
    </xf>
    <xf numFmtId="0" fontId="45" fillId="5" borderId="31" xfId="3" applyFont="1" applyFill="1" applyBorder="1" applyAlignment="1">
      <alignment vertical="center" wrapText="1"/>
    </xf>
    <xf numFmtId="0" fontId="45" fillId="5" borderId="29" xfId="3" applyFont="1" applyFill="1" applyBorder="1" applyAlignment="1">
      <alignment vertical="center" wrapText="1"/>
    </xf>
    <xf numFmtId="0" fontId="44" fillId="5" borderId="21" xfId="3" applyFont="1" applyFill="1" applyBorder="1" applyAlignment="1">
      <alignment vertical="center" wrapText="1"/>
    </xf>
    <xf numFmtId="0" fontId="44" fillId="5" borderId="30" xfId="3" applyFont="1" applyFill="1" applyBorder="1" applyAlignment="1">
      <alignment vertical="center" wrapText="1"/>
    </xf>
    <xf numFmtId="0" fontId="41" fillId="0" borderId="0" xfId="3" applyFont="1" applyAlignment="1">
      <alignment horizontal="left" vertical="center"/>
    </xf>
    <xf numFmtId="0" fontId="36" fillId="0" borderId="9" xfId="3" applyFont="1" applyBorder="1" applyAlignment="1" applyProtection="1">
      <alignment vertical="center"/>
      <protection locked="0"/>
    </xf>
    <xf numFmtId="0" fontId="34" fillId="0" borderId="2" xfId="3" applyFont="1" applyBorder="1" applyAlignment="1">
      <alignment horizontal="left" vertical="center"/>
    </xf>
    <xf numFmtId="0" fontId="35" fillId="0" borderId="2" xfId="3" applyFont="1" applyBorder="1" applyAlignment="1">
      <alignment horizontal="left" vertical="center"/>
    </xf>
    <xf numFmtId="0" fontId="35" fillId="0" borderId="4" xfId="3" applyFont="1" applyBorder="1" applyAlignment="1" applyProtection="1">
      <alignment horizontal="left" vertical="center" indent="2"/>
      <protection locked="0"/>
    </xf>
    <xf numFmtId="0" fontId="44" fillId="3" borderId="6" xfId="3" applyFont="1" applyFill="1" applyBorder="1" applyAlignment="1">
      <alignment horizontal="left" vertical="center"/>
    </xf>
    <xf numFmtId="0" fontId="25" fillId="0" borderId="4" xfId="3" applyFont="1" applyBorder="1" applyAlignment="1" applyProtection="1">
      <alignment horizontal="left" vertical="center" indent="2"/>
      <protection locked="0"/>
    </xf>
    <xf numFmtId="0" fontId="35" fillId="0" borderId="5" xfId="3" applyFont="1" applyBorder="1" applyAlignment="1">
      <alignment vertical="center"/>
    </xf>
    <xf numFmtId="0" fontId="44" fillId="0" borderId="2" xfId="3" applyFont="1" applyBorder="1" applyAlignment="1">
      <alignment horizontal="left" vertical="center"/>
    </xf>
    <xf numFmtId="0" fontId="35" fillId="0" borderId="10" xfId="3" applyFont="1" applyBorder="1" applyAlignment="1">
      <alignment vertical="center"/>
    </xf>
    <xf numFmtId="0" fontId="44" fillId="3" borderId="11" xfId="3" applyFont="1" applyFill="1" applyBorder="1" applyAlignment="1">
      <alignment horizontal="left" vertical="center"/>
    </xf>
    <xf numFmtId="0" fontId="35" fillId="0" borderId="9" xfId="3" applyFont="1" applyBorder="1" applyAlignment="1" applyProtection="1">
      <alignment horizontal="left" vertical="center" indent="2"/>
      <protection locked="0"/>
    </xf>
    <xf numFmtId="0" fontId="34" fillId="2" borderId="16" xfId="3" applyFont="1" applyFill="1" applyBorder="1" applyAlignment="1">
      <alignment horizontal="left" vertical="center"/>
    </xf>
    <xf numFmtId="0" fontId="35" fillId="0" borderId="4" xfId="3" applyFont="1" applyBorder="1" applyAlignment="1" applyProtection="1">
      <alignment horizontal="left" vertical="center" wrapText="1" indent="2"/>
      <protection locked="0"/>
    </xf>
    <xf numFmtId="0" fontId="35" fillId="0" borderId="12" xfId="3" applyFont="1" applyBorder="1" applyAlignment="1" applyProtection="1">
      <alignment horizontal="left" vertical="center" wrapText="1" indent="2"/>
      <protection locked="0"/>
    </xf>
    <xf numFmtId="0" fontId="44" fillId="0" borderId="1" xfId="3" applyFont="1" applyBorder="1" applyAlignment="1">
      <alignment horizontal="left" vertical="center"/>
    </xf>
    <xf numFmtId="0" fontId="44" fillId="3" borderId="1" xfId="3" applyFont="1" applyFill="1" applyBorder="1" applyAlignment="1">
      <alignment horizontal="left" vertical="center"/>
    </xf>
    <xf numFmtId="0" fontId="44" fillId="3" borderId="0" xfId="3" applyFont="1" applyFill="1" applyAlignment="1">
      <alignment horizontal="left" vertical="center"/>
    </xf>
    <xf numFmtId="0" fontId="44" fillId="0" borderId="12" xfId="3" applyFont="1" applyBorder="1" applyAlignment="1">
      <alignment horizontal="left" vertical="center"/>
    </xf>
    <xf numFmtId="0" fontId="44" fillId="3" borderId="13" xfId="3" applyFont="1" applyFill="1" applyBorder="1" applyAlignment="1">
      <alignment horizontal="left" vertical="center"/>
    </xf>
    <xf numFmtId="0" fontId="44" fillId="0" borderId="11" xfId="3" applyFont="1" applyBorder="1" applyAlignment="1">
      <alignment horizontal="left" vertical="center"/>
    </xf>
    <xf numFmtId="0" fontId="48" fillId="3" borderId="2" xfId="3" applyFont="1" applyFill="1" applyBorder="1" applyAlignment="1">
      <alignment vertical="center"/>
    </xf>
    <xf numFmtId="0" fontId="34" fillId="0" borderId="23" xfId="3" applyFont="1" applyBorder="1" applyAlignment="1">
      <alignment horizontal="left" vertical="center"/>
    </xf>
    <xf numFmtId="0" fontId="34" fillId="0" borderId="16" xfId="3" applyFont="1" applyBorder="1" applyAlignment="1">
      <alignment horizontal="left" vertical="center"/>
    </xf>
    <xf numFmtId="0" fontId="35" fillId="0" borderId="0" xfId="3" applyFont="1" applyAlignment="1">
      <alignment horizontal="left" vertical="center" indent="1"/>
    </xf>
    <xf numFmtId="0" fontId="48" fillId="3" borderId="36" xfId="3" applyFont="1" applyFill="1" applyBorder="1" applyAlignment="1">
      <alignment vertical="center"/>
    </xf>
    <xf numFmtId="0" fontId="35" fillId="0" borderId="2" xfId="3" applyFont="1" applyBorder="1" applyAlignment="1">
      <alignment horizontal="left" vertical="center" indent="1"/>
    </xf>
    <xf numFmtId="0" fontId="48" fillId="3" borderId="0" xfId="3" applyFont="1" applyFill="1" applyAlignment="1">
      <alignment vertical="center"/>
    </xf>
    <xf numFmtId="0" fontId="35" fillId="0" borderId="4" xfId="3" applyFont="1" applyBorder="1" applyAlignment="1" applyProtection="1">
      <alignment horizontal="left" vertical="center" indent="4"/>
      <protection locked="0"/>
    </xf>
    <xf numFmtId="0" fontId="35" fillId="0" borderId="4" xfId="3" applyFont="1" applyBorder="1" applyAlignment="1" applyProtection="1">
      <alignment horizontal="left" vertical="center" indent="6"/>
      <protection locked="0"/>
    </xf>
    <xf numFmtId="0" fontId="44" fillId="0" borderId="39" xfId="3" applyFont="1" applyBorder="1" applyAlignment="1">
      <alignment horizontal="left" vertical="center"/>
    </xf>
    <xf numFmtId="0" fontId="44" fillId="3" borderId="21" xfId="3" applyFont="1" applyFill="1" applyBorder="1" applyAlignment="1">
      <alignment horizontal="left" vertical="center"/>
    </xf>
    <xf numFmtId="0" fontId="49" fillId="0" borderId="1" xfId="2" applyFont="1" applyFill="1" applyBorder="1" applyAlignment="1" applyProtection="1">
      <alignment horizontal="left" vertical="center" indent="2"/>
      <protection locked="0"/>
    </xf>
    <xf numFmtId="0" fontId="35" fillId="0" borderId="0" xfId="3" applyFont="1" applyAlignment="1" applyProtection="1">
      <alignment horizontal="left" vertical="center" indent="4"/>
      <protection locked="0"/>
    </xf>
    <xf numFmtId="10" fontId="35" fillId="0" borderId="5" xfId="3" applyNumberFormat="1" applyFont="1" applyBorder="1" applyAlignment="1">
      <alignment horizontal="left" vertical="center"/>
    </xf>
    <xf numFmtId="0" fontId="44" fillId="0" borderId="6" xfId="3" applyFont="1" applyBorder="1" applyAlignment="1">
      <alignment horizontal="left" vertical="center"/>
    </xf>
    <xf numFmtId="0" fontId="36" fillId="0" borderId="23" xfId="3" applyFont="1" applyBorder="1" applyAlignment="1" applyProtection="1">
      <alignment vertical="center"/>
      <protection locked="0"/>
    </xf>
    <xf numFmtId="0" fontId="42" fillId="0" borderId="16" xfId="3" applyFont="1" applyBorder="1" applyAlignment="1">
      <alignment horizontal="left" vertical="center"/>
    </xf>
    <xf numFmtId="0" fontId="50" fillId="0" borderId="16" xfId="3" applyFont="1" applyBorder="1" applyAlignment="1">
      <alignment vertical="center"/>
    </xf>
    <xf numFmtId="0" fontId="35" fillId="0" borderId="9" xfId="3" applyFont="1" applyBorder="1" applyAlignment="1" applyProtection="1">
      <alignment vertical="center"/>
      <protection locked="0"/>
    </xf>
    <xf numFmtId="0" fontId="35" fillId="6" borderId="5" xfId="3" applyFont="1" applyFill="1" applyBorder="1" applyAlignment="1">
      <alignment vertical="center"/>
    </xf>
    <xf numFmtId="167" fontId="35" fillId="6" borderId="5" xfId="3" applyNumberFormat="1" applyFont="1" applyFill="1" applyBorder="1" applyAlignment="1">
      <alignment vertical="center"/>
    </xf>
    <xf numFmtId="0" fontId="35" fillId="6" borderId="0" xfId="3" applyFont="1" applyFill="1" applyAlignment="1">
      <alignment vertical="center"/>
    </xf>
    <xf numFmtId="167" fontId="35" fillId="6" borderId="0" xfId="3" applyNumberFormat="1" applyFont="1" applyFill="1" applyAlignment="1">
      <alignment vertical="center"/>
    </xf>
    <xf numFmtId="0" fontId="56" fillId="6" borderId="21" xfId="3" applyFont="1" applyFill="1" applyBorder="1" applyAlignment="1">
      <alignment vertical="center"/>
    </xf>
    <xf numFmtId="0" fontId="40" fillId="6" borderId="2" xfId="4" applyFont="1" applyFill="1" applyBorder="1" applyAlignment="1">
      <alignment vertical="center"/>
    </xf>
    <xf numFmtId="0" fontId="35" fillId="6" borderId="36" xfId="3" applyFont="1" applyFill="1" applyBorder="1" applyAlignment="1">
      <alignment vertical="center" wrapText="1"/>
    </xf>
    <xf numFmtId="0" fontId="54" fillId="6" borderId="21" xfId="4" applyFont="1" applyFill="1" applyBorder="1" applyAlignment="1">
      <alignment vertical="center" wrapText="1"/>
    </xf>
    <xf numFmtId="0" fontId="35" fillId="6" borderId="1" xfId="3" applyFont="1" applyFill="1" applyBorder="1" applyAlignment="1">
      <alignment vertical="center"/>
    </xf>
    <xf numFmtId="166" fontId="35" fillId="6" borderId="0" xfId="1" applyNumberFormat="1" applyFont="1" applyFill="1" applyBorder="1" applyAlignment="1">
      <alignment vertical="center"/>
    </xf>
    <xf numFmtId="0" fontId="17" fillId="5" borderId="0" xfId="3" applyFont="1" applyFill="1" applyAlignment="1">
      <alignment vertical="center"/>
    </xf>
    <xf numFmtId="0" fontId="36" fillId="0" borderId="2" xfId="3" applyFont="1" applyBorder="1" applyAlignment="1" applyProtection="1">
      <alignment vertical="center"/>
      <protection locked="0"/>
    </xf>
    <xf numFmtId="0" fontId="42" fillId="0" borderId="2" xfId="3" applyFont="1" applyBorder="1" applyAlignment="1">
      <alignment horizontal="left" vertical="center"/>
    </xf>
    <xf numFmtId="10" fontId="50" fillId="0" borderId="2" xfId="3" applyNumberFormat="1" applyFont="1" applyBorder="1" applyAlignment="1">
      <alignment vertical="center"/>
    </xf>
    <xf numFmtId="0" fontId="35" fillId="0" borderId="9" xfId="3" applyFont="1" applyBorder="1" applyAlignment="1" applyProtection="1">
      <alignment horizontal="left" vertical="center" indent="4"/>
      <protection locked="0"/>
    </xf>
    <xf numFmtId="0" fontId="35" fillId="6" borderId="2" xfId="3" applyFont="1" applyFill="1" applyBorder="1" applyAlignment="1">
      <alignment vertical="center"/>
    </xf>
    <xf numFmtId="0" fontId="44" fillId="3" borderId="2" xfId="3" applyFont="1" applyFill="1" applyBorder="1" applyAlignment="1">
      <alignment horizontal="left" vertical="center"/>
    </xf>
    <xf numFmtId="0" fontId="54" fillId="0" borderId="0" xfId="2" applyFont="1" applyFill="1"/>
    <xf numFmtId="0" fontId="25" fillId="0" borderId="0" xfId="3" applyFont="1" applyAlignment="1">
      <alignment horizontal="left" vertical="center"/>
    </xf>
    <xf numFmtId="0" fontId="29" fillId="0" borderId="24" xfId="2" applyFont="1" applyFill="1" applyBorder="1" applyAlignment="1">
      <alignment horizontal="left" vertical="center" wrapText="1"/>
    </xf>
    <xf numFmtId="0" fontId="35" fillId="0" borderId="24" xfId="3" applyFont="1" applyBorder="1" applyAlignment="1">
      <alignment vertical="center" wrapText="1"/>
    </xf>
    <xf numFmtId="0" fontId="34" fillId="3" borderId="24" xfId="3" applyFont="1" applyFill="1" applyBorder="1" applyAlignment="1">
      <alignment horizontal="left" vertical="center"/>
    </xf>
    <xf numFmtId="0" fontId="35" fillId="0" borderId="25" xfId="3" applyFont="1" applyBorder="1" applyAlignment="1">
      <alignment horizontal="left" vertical="center" indent="1"/>
    </xf>
    <xf numFmtId="0" fontId="35" fillId="0" borderId="25" xfId="3" applyFont="1" applyBorder="1" applyAlignment="1">
      <alignment vertical="center" wrapText="1"/>
    </xf>
    <xf numFmtId="0" fontId="34" fillId="3" borderId="25" xfId="3" applyFont="1" applyFill="1" applyBorder="1" applyAlignment="1">
      <alignment horizontal="left" vertical="center"/>
    </xf>
    <xf numFmtId="0" fontId="35" fillId="0" borderId="25" xfId="3" applyFont="1" applyBorder="1" applyAlignment="1">
      <alignment horizontal="left" vertical="center" indent="3"/>
    </xf>
    <xf numFmtId="0" fontId="35" fillId="0" borderId="26" xfId="3" applyFont="1" applyBorder="1" applyAlignment="1">
      <alignment horizontal="left" vertical="center" indent="3"/>
    </xf>
    <xf numFmtId="0" fontId="34" fillId="3" borderId="26" xfId="3" applyFont="1" applyFill="1" applyBorder="1" applyAlignment="1">
      <alignment horizontal="left" vertical="center"/>
    </xf>
    <xf numFmtId="0" fontId="34" fillId="0" borderId="32" xfId="3" applyFont="1" applyBorder="1" applyAlignment="1">
      <alignment horizontal="left" vertical="center"/>
    </xf>
    <xf numFmtId="0" fontId="35" fillId="0" borderId="0" xfId="3" applyFont="1" applyAlignment="1">
      <alignment horizontal="left" vertical="center" indent="5"/>
    </xf>
    <xf numFmtId="0" fontId="34" fillId="0" borderId="25" xfId="3" applyFont="1" applyBorder="1" applyAlignment="1">
      <alignment horizontal="left" vertical="center"/>
    </xf>
    <xf numFmtId="0" fontId="35" fillId="0" borderId="31" xfId="3" applyFont="1" applyBorder="1" applyAlignment="1">
      <alignment horizontal="left" vertical="center" indent="5"/>
    </xf>
    <xf numFmtId="0" fontId="35" fillId="0" borderId="31" xfId="3" applyFont="1" applyBorder="1" applyAlignment="1">
      <alignment horizontal="left" vertical="center" indent="1"/>
    </xf>
    <xf numFmtId="0" fontId="35" fillId="0" borderId="38" xfId="3" applyFont="1" applyBorder="1" applyAlignment="1">
      <alignment horizontal="left" vertical="center"/>
    </xf>
    <xf numFmtId="0" fontId="34" fillId="0" borderId="38" xfId="3" applyFont="1" applyBorder="1" applyAlignment="1">
      <alignment horizontal="left" vertical="center"/>
    </xf>
    <xf numFmtId="0" fontId="38" fillId="0" borderId="24" xfId="3" applyFont="1" applyBorder="1" applyAlignment="1">
      <alignment vertical="center"/>
    </xf>
    <xf numFmtId="0" fontId="35" fillId="0" borderId="26" xfId="3" applyFont="1" applyBorder="1" applyAlignment="1">
      <alignment horizontal="left" vertical="center" indent="1"/>
    </xf>
    <xf numFmtId="0" fontId="34" fillId="0" borderId="24" xfId="3" applyFont="1" applyBorder="1" applyAlignment="1">
      <alignment vertical="center"/>
    </xf>
    <xf numFmtId="0" fontId="35" fillId="0" borderId="25" xfId="3" applyFont="1" applyBorder="1" applyAlignment="1">
      <alignment horizontal="left" vertical="center" wrapText="1" indent="1"/>
    </xf>
    <xf numFmtId="0" fontId="35" fillId="0" borderId="25" xfId="3" applyFont="1" applyBorder="1" applyAlignment="1">
      <alignment horizontal="left" vertical="center" wrapText="1" indent="3"/>
    </xf>
    <xf numFmtId="0" fontId="35" fillId="0" borderId="26" xfId="3" applyFont="1" applyBorder="1" applyAlignment="1">
      <alignment horizontal="left" vertical="center" wrapText="1" indent="3"/>
    </xf>
    <xf numFmtId="0" fontId="35" fillId="0" borderId="26" xfId="3" applyFont="1" applyBorder="1" applyAlignment="1">
      <alignment horizontal="left" vertical="center" wrapText="1" indent="1"/>
    </xf>
    <xf numFmtId="0" fontId="25" fillId="0" borderId="24" xfId="3" applyFont="1" applyBorder="1" applyAlignment="1">
      <alignment vertical="center"/>
    </xf>
    <xf numFmtId="0" fontId="37" fillId="0" borderId="25" xfId="2" applyFont="1" applyFill="1" applyBorder="1" applyAlignment="1">
      <alignment horizontal="left" vertical="center" wrapText="1" indent="1"/>
    </xf>
    <xf numFmtId="0" fontId="37" fillId="0" borderId="26" xfId="2" applyFont="1" applyFill="1" applyBorder="1" applyAlignment="1">
      <alignment horizontal="left" vertical="center" wrapText="1" indent="1"/>
    </xf>
    <xf numFmtId="168" fontId="35" fillId="0" borderId="26" xfId="6" applyNumberFormat="1" applyFont="1" applyFill="1" applyBorder="1" applyAlignment="1">
      <alignment vertical="center" wrapText="1"/>
    </xf>
    <xf numFmtId="0" fontId="35" fillId="0" borderId="26" xfId="3" applyFont="1" applyBorder="1" applyAlignment="1">
      <alignment vertical="center" wrapText="1"/>
    </xf>
    <xf numFmtId="0" fontId="37" fillId="0" borderId="25" xfId="2" applyFont="1" applyFill="1" applyBorder="1" applyAlignment="1">
      <alignment horizontal="left" vertical="center" wrapText="1" indent="3"/>
    </xf>
    <xf numFmtId="0" fontId="37" fillId="0" borderId="26" xfId="2" applyFont="1" applyFill="1" applyBorder="1" applyAlignment="1">
      <alignment horizontal="left" vertical="center" wrapText="1" indent="3"/>
    </xf>
    <xf numFmtId="0" fontId="34" fillId="0" borderId="21" xfId="3" applyFont="1" applyBorder="1" applyAlignment="1">
      <alignment horizontal="left" vertical="center"/>
    </xf>
    <xf numFmtId="0" fontId="35" fillId="4" borderId="24" xfId="3" applyFont="1" applyFill="1" applyBorder="1" applyAlignment="1">
      <alignment vertical="center" wrapText="1"/>
    </xf>
    <xf numFmtId="0" fontId="25" fillId="4" borderId="24" xfId="3" applyFont="1" applyFill="1" applyBorder="1" applyAlignment="1">
      <alignment vertical="center"/>
    </xf>
    <xf numFmtId="0" fontId="37" fillId="0" borderId="25" xfId="2" applyFont="1" applyFill="1" applyBorder="1" applyAlignment="1">
      <alignment horizontal="left" vertical="center" wrapText="1"/>
    </xf>
    <xf numFmtId="0" fontId="35" fillId="0" borderId="0" xfId="3" applyFont="1" applyAlignment="1">
      <alignment vertical="center" wrapText="1"/>
    </xf>
    <xf numFmtId="0" fontId="25" fillId="0" borderId="2" xfId="3" applyFont="1" applyBorder="1" applyAlignment="1">
      <alignment vertical="center"/>
    </xf>
    <xf numFmtId="0" fontId="35" fillId="0" borderId="2" xfId="3" applyFont="1" applyBorder="1" applyAlignment="1">
      <alignment vertical="center" wrapText="1"/>
    </xf>
    <xf numFmtId="0" fontId="35" fillId="6" borderId="25" xfId="3" applyFont="1" applyFill="1" applyBorder="1" applyAlignment="1">
      <alignment vertical="center" wrapText="1"/>
    </xf>
    <xf numFmtId="0" fontId="35" fillId="6" borderId="26" xfId="3" applyFont="1" applyFill="1" applyBorder="1" applyAlignment="1">
      <alignment vertical="center" wrapText="1"/>
    </xf>
    <xf numFmtId="0" fontId="37" fillId="6" borderId="26" xfId="4" applyFont="1" applyFill="1" applyBorder="1" applyAlignment="1">
      <alignment vertical="center"/>
    </xf>
    <xf numFmtId="0" fontId="35" fillId="6" borderId="25" xfId="3" applyFont="1" applyFill="1" applyBorder="1" applyAlignment="1">
      <alignment horizontal="left" vertical="center" wrapText="1" indent="3"/>
    </xf>
    <xf numFmtId="0" fontId="25" fillId="6" borderId="26" xfId="3" applyFont="1" applyFill="1" applyBorder="1" applyAlignment="1">
      <alignment vertical="center"/>
    </xf>
    <xf numFmtId="0" fontId="25" fillId="6" borderId="25" xfId="3" applyFont="1" applyFill="1" applyBorder="1" applyAlignment="1">
      <alignment vertical="center"/>
    </xf>
    <xf numFmtId="165" fontId="44" fillId="0" borderId="0" xfId="1" applyFont="1" applyFill="1" applyAlignment="1">
      <alignment horizontal="left" vertical="center"/>
    </xf>
    <xf numFmtId="169" fontId="44" fillId="0" borderId="0" xfId="1" applyNumberFormat="1" applyFont="1" applyFill="1" applyAlignment="1">
      <alignment horizontal="left" vertical="center"/>
    </xf>
    <xf numFmtId="0" fontId="27" fillId="5" borderId="0" xfId="0" applyFont="1" applyFill="1" applyAlignment="1">
      <alignment vertical="center"/>
    </xf>
    <xf numFmtId="0" fontId="44" fillId="0" borderId="0" xfId="0" applyFont="1"/>
    <xf numFmtId="0" fontId="57" fillId="0" borderId="33" xfId="0" applyFont="1" applyBorder="1"/>
    <xf numFmtId="0" fontId="57" fillId="0" borderId="16" xfId="0" applyFont="1" applyBorder="1"/>
    <xf numFmtId="165" fontId="57" fillId="0" borderId="34" xfId="1" applyFont="1" applyBorder="1"/>
    <xf numFmtId="0" fontId="61" fillId="0" borderId="0" xfId="5" applyFont="1"/>
    <xf numFmtId="0" fontId="61" fillId="0" borderId="0" xfId="5" applyNumberFormat="1" applyFont="1"/>
    <xf numFmtId="165" fontId="44" fillId="5" borderId="0" xfId="1" applyFont="1" applyFill="1" applyBorder="1" applyAlignment="1">
      <alignment horizontal="left" vertical="center"/>
    </xf>
    <xf numFmtId="165" fontId="57" fillId="5" borderId="1" xfId="1" applyFont="1" applyFill="1" applyBorder="1" applyAlignment="1">
      <alignment horizontal="left" vertical="center"/>
    </xf>
    <xf numFmtId="165" fontId="44" fillId="5" borderId="1" xfId="1" applyFont="1" applyFill="1" applyBorder="1" applyAlignment="1">
      <alignment horizontal="left" vertical="center"/>
    </xf>
    <xf numFmtId="0" fontId="44" fillId="5" borderId="1" xfId="0" applyFont="1" applyFill="1" applyBorder="1"/>
    <xf numFmtId="165" fontId="44" fillId="5" borderId="20" xfId="1" applyFont="1" applyFill="1" applyBorder="1" applyAlignment="1">
      <alignment horizontal="left" vertical="center"/>
    </xf>
    <xf numFmtId="0" fontId="57" fillId="5" borderId="0" xfId="0" applyFont="1" applyFill="1" applyAlignment="1">
      <alignment vertical="center"/>
    </xf>
    <xf numFmtId="0" fontId="63" fillId="0" borderId="0" xfId="3" applyFont="1" applyAlignment="1">
      <alignment horizontal="left" vertical="center"/>
    </xf>
    <xf numFmtId="0" fontId="63" fillId="0" borderId="0" xfId="3" applyFont="1" applyAlignment="1">
      <alignment vertical="center"/>
    </xf>
    <xf numFmtId="0" fontId="63" fillId="0" borderId="0" xfId="3" quotePrefix="1" applyFont="1" applyAlignment="1">
      <alignment horizontal="left" vertical="center"/>
    </xf>
    <xf numFmtId="0" fontId="6" fillId="0" borderId="14" xfId="0" applyFont="1" applyBorder="1"/>
    <xf numFmtId="0" fontId="6" fillId="0" borderId="15" xfId="0" applyFont="1" applyBorder="1"/>
    <xf numFmtId="0" fontId="34" fillId="6" borderId="0" xfId="3" applyFont="1" applyFill="1" applyAlignment="1">
      <alignment horizontal="right" vertical="center"/>
    </xf>
    <xf numFmtId="0" fontId="3" fillId="0" borderId="0" xfId="3" applyFont="1" applyAlignment="1">
      <alignment horizontal="left" vertical="center"/>
    </xf>
    <xf numFmtId="0" fontId="34" fillId="0" borderId="25" xfId="3" applyFont="1" applyBorder="1" applyAlignment="1">
      <alignment vertical="center"/>
    </xf>
    <xf numFmtId="0" fontId="37" fillId="0" borderId="26" xfId="2" applyFont="1" applyFill="1" applyBorder="1" applyAlignment="1">
      <alignment horizontal="left" vertical="center" wrapText="1" indent="2"/>
    </xf>
    <xf numFmtId="0" fontId="37" fillId="0" borderId="24" xfId="2" applyFont="1" applyFill="1" applyBorder="1" applyAlignment="1">
      <alignment horizontal="left" vertical="center" wrapText="1" indent="2"/>
    </xf>
    <xf numFmtId="0" fontId="34" fillId="0" borderId="1" xfId="3" applyFont="1" applyBorder="1" applyAlignment="1">
      <alignment horizontal="left" vertical="center"/>
    </xf>
    <xf numFmtId="0" fontId="35" fillId="6" borderId="26" xfId="3" applyFont="1" applyFill="1" applyBorder="1" applyAlignment="1">
      <alignment horizontal="left" vertical="center" wrapText="1" indent="3"/>
    </xf>
    <xf numFmtId="0" fontId="29" fillId="0" borderId="9" xfId="2" applyFont="1" applyFill="1" applyBorder="1" applyAlignment="1" applyProtection="1">
      <alignment horizontal="left" vertical="center" wrapText="1"/>
      <protection locked="0"/>
    </xf>
    <xf numFmtId="0" fontId="35" fillId="0" borderId="2" xfId="3" applyFont="1" applyBorder="1" applyAlignment="1">
      <alignment vertical="center"/>
    </xf>
    <xf numFmtId="0" fontId="35" fillId="0" borderId="2" xfId="3" applyFont="1" applyBorder="1" applyAlignment="1" applyProtection="1">
      <alignment horizontal="left" vertical="center" indent="4"/>
      <protection locked="0"/>
    </xf>
    <xf numFmtId="0" fontId="29" fillId="0" borderId="37" xfId="2" applyFont="1" applyFill="1" applyBorder="1" applyAlignment="1" applyProtection="1">
      <alignment vertical="center"/>
      <protection locked="0"/>
    </xf>
    <xf numFmtId="0" fontId="17" fillId="0" borderId="0" xfId="3" applyFont="1" applyAlignment="1" applyProtection="1">
      <alignment vertical="center"/>
      <protection locked="0"/>
    </xf>
    <xf numFmtId="0" fontId="69" fillId="0" borderId="2" xfId="3" applyFont="1" applyBorder="1" applyAlignment="1" applyProtection="1">
      <alignment horizontal="left" vertical="center"/>
      <protection locked="0"/>
    </xf>
    <xf numFmtId="0" fontId="70" fillId="0" borderId="2" xfId="3" applyFont="1" applyBorder="1" applyAlignment="1">
      <alignment horizontal="left" vertical="center"/>
    </xf>
    <xf numFmtId="0" fontId="69" fillId="0" borderId="2" xfId="3" applyFont="1" applyBorder="1" applyAlignment="1">
      <alignment horizontal="left" vertical="center"/>
    </xf>
    <xf numFmtId="0" fontId="71" fillId="0" borderId="2" xfId="3" applyFont="1" applyBorder="1" applyAlignment="1">
      <alignment horizontal="left" vertical="center"/>
    </xf>
    <xf numFmtId="0" fontId="70" fillId="0" borderId="0" xfId="3" applyFont="1" applyAlignment="1">
      <alignment horizontal="left" vertical="center"/>
    </xf>
    <xf numFmtId="0" fontId="69" fillId="0" borderId="0" xfId="3" applyFont="1" applyAlignment="1">
      <alignment horizontal="left" vertical="center"/>
    </xf>
    <xf numFmtId="0" fontId="71" fillId="0" borderId="0" xfId="3" applyFont="1" applyAlignment="1">
      <alignment horizontal="left" vertical="center"/>
    </xf>
    <xf numFmtId="0" fontId="35" fillId="0" borderId="0" xfId="3" applyFont="1" applyAlignment="1">
      <alignment horizontal="left" vertical="center" wrapText="1" indent="3"/>
    </xf>
    <xf numFmtId="0" fontId="2" fillId="0" borderId="0" xfId="3" applyFont="1" applyAlignment="1">
      <alignment horizontal="left" vertical="center"/>
    </xf>
    <xf numFmtId="0" fontId="72" fillId="0" borderId="25" xfId="2" applyFont="1" applyFill="1" applyBorder="1" applyAlignment="1">
      <alignment horizontal="left" vertical="center" wrapText="1"/>
    </xf>
    <xf numFmtId="0" fontId="31" fillId="3" borderId="35" xfId="3" applyFont="1" applyFill="1" applyBorder="1" applyAlignment="1">
      <alignment horizontal="left" vertical="center" wrapText="1"/>
    </xf>
    <xf numFmtId="0" fontId="25" fillId="0" borderId="42" xfId="3" applyFont="1" applyBorder="1" applyAlignment="1">
      <alignment vertical="center"/>
    </xf>
    <xf numFmtId="2" fontId="35" fillId="0" borderId="26" xfId="3" applyNumberFormat="1" applyFont="1" applyBorder="1" applyAlignment="1">
      <alignment vertical="center"/>
    </xf>
    <xf numFmtId="0" fontId="73" fillId="0" borderId="33" xfId="0" applyFont="1" applyBorder="1"/>
    <xf numFmtId="0" fontId="57" fillId="0" borderId="0" xfId="0" applyFont="1"/>
    <xf numFmtId="165" fontId="57" fillId="0" borderId="0" xfId="1" applyFont="1" applyBorder="1"/>
    <xf numFmtId="169" fontId="23" fillId="0" borderId="0" xfId="0" applyNumberFormat="1" applyFont="1"/>
    <xf numFmtId="164" fontId="23" fillId="0" borderId="0" xfId="0" applyNumberFormat="1" applyFont="1"/>
    <xf numFmtId="0" fontId="0" fillId="0" borderId="0" xfId="0" applyAlignment="1">
      <alignment horizontal="left"/>
    </xf>
    <xf numFmtId="0" fontId="2" fillId="0" borderId="0" xfId="0" applyFont="1"/>
    <xf numFmtId="0" fontId="74" fillId="0" borderId="31" xfId="0" applyFont="1" applyBorder="1" applyAlignment="1">
      <alignment vertical="center" wrapText="1"/>
    </xf>
    <xf numFmtId="169" fontId="2" fillId="0" borderId="0" xfId="1" applyNumberFormat="1" applyFont="1"/>
    <xf numFmtId="0" fontId="62" fillId="5" borderId="0" xfId="0" applyFont="1" applyFill="1" applyAlignment="1">
      <alignment vertical="center" wrapText="1"/>
    </xf>
    <xf numFmtId="165" fontId="2" fillId="0" borderId="0" xfId="1" applyFont="1" applyAlignment="1">
      <alignment horizontal="right"/>
    </xf>
    <xf numFmtId="169" fontId="42" fillId="0" borderId="0" xfId="1" applyNumberFormat="1" applyFont="1" applyFill="1" applyAlignment="1">
      <alignment horizontal="left" vertical="center"/>
    </xf>
    <xf numFmtId="0" fontId="74" fillId="0" borderId="0" xfId="0" applyFont="1" applyAlignment="1">
      <alignment vertical="center" wrapText="1"/>
    </xf>
    <xf numFmtId="4" fontId="35" fillId="6" borderId="25" xfId="3" applyNumberFormat="1" applyFont="1" applyFill="1" applyBorder="1" applyAlignment="1">
      <alignment vertical="center" wrapText="1"/>
    </xf>
    <xf numFmtId="0" fontId="2" fillId="3" borderId="25" xfId="3" applyFont="1" applyFill="1" applyBorder="1" applyAlignment="1">
      <alignment horizontal="left" vertical="center"/>
    </xf>
    <xf numFmtId="3" fontId="35" fillId="6" borderId="25" xfId="3" applyNumberFormat="1" applyFont="1" applyFill="1" applyBorder="1" applyAlignment="1">
      <alignment vertical="center" wrapText="1"/>
    </xf>
    <xf numFmtId="3" fontId="35" fillId="6" borderId="26" xfId="3" applyNumberFormat="1" applyFont="1" applyFill="1" applyBorder="1" applyAlignment="1">
      <alignment vertical="center" wrapText="1"/>
    </xf>
    <xf numFmtId="0" fontId="2" fillId="3" borderId="26" xfId="3" applyFont="1" applyFill="1" applyBorder="1" applyAlignment="1">
      <alignment horizontal="left" vertical="center"/>
    </xf>
    <xf numFmtId="0" fontId="0" fillId="6" borderId="0" xfId="0" applyFill="1" applyAlignment="1">
      <alignment wrapText="1"/>
    </xf>
    <xf numFmtId="0" fontId="0" fillId="6" borderId="0" xfId="0" applyFill="1" applyAlignment="1">
      <alignment vertical="top" wrapText="1"/>
    </xf>
    <xf numFmtId="0" fontId="8" fillId="6" borderId="25" xfId="2" applyFill="1" applyBorder="1" applyAlignment="1">
      <alignment vertical="center" wrapText="1"/>
    </xf>
    <xf numFmtId="0" fontId="8" fillId="6" borderId="26" xfId="2" applyFill="1" applyBorder="1" applyAlignment="1">
      <alignment vertical="center" wrapText="1"/>
    </xf>
    <xf numFmtId="0" fontId="2" fillId="0" borderId="0" xfId="7" applyFont="1" applyAlignment="1">
      <alignment horizontal="left" vertical="center"/>
    </xf>
    <xf numFmtId="0" fontId="45" fillId="0" borderId="0" xfId="7" applyFont="1" applyAlignment="1">
      <alignment horizontal="left" vertical="center"/>
    </xf>
    <xf numFmtId="0" fontId="44" fillId="0" borderId="0" xfId="7" applyFont="1" applyAlignment="1">
      <alignment horizontal="left" vertical="center"/>
    </xf>
    <xf numFmtId="0" fontId="57" fillId="0" borderId="0" xfId="7" applyFont="1" applyAlignment="1">
      <alignment horizontal="left" vertical="center"/>
    </xf>
    <xf numFmtId="0" fontId="58" fillId="0" borderId="0" xfId="7" applyFont="1" applyAlignment="1">
      <alignment vertical="center"/>
    </xf>
    <xf numFmtId="0" fontId="44" fillId="0" borderId="0" xfId="7" applyFont="1" applyAlignment="1">
      <alignment vertical="center"/>
    </xf>
    <xf numFmtId="165" fontId="2" fillId="0" borderId="0" xfId="1" applyFont="1" applyFill="1" applyAlignment="1">
      <alignment horizontal="left" vertical="center"/>
    </xf>
    <xf numFmtId="0" fontId="44" fillId="7" borderId="29" xfId="7" applyFont="1" applyFill="1" applyBorder="1" applyAlignment="1">
      <alignment vertical="center"/>
    </xf>
    <xf numFmtId="0" fontId="44" fillId="5" borderId="21" xfId="7" applyFont="1" applyFill="1" applyBorder="1" applyAlignment="1">
      <alignment vertical="center"/>
    </xf>
    <xf numFmtId="0" fontId="44" fillId="7" borderId="30" xfId="7" applyFont="1" applyFill="1" applyBorder="1" applyAlignment="1">
      <alignment vertical="center"/>
    </xf>
    <xf numFmtId="0" fontId="42" fillId="0" borderId="0" xfId="7" applyFont="1" applyAlignment="1">
      <alignment horizontal="left" vertical="center"/>
    </xf>
    <xf numFmtId="0" fontId="35" fillId="0" borderId="9" xfId="7" applyFont="1" applyBorder="1" applyAlignment="1" applyProtection="1">
      <alignment vertical="center"/>
      <protection locked="0"/>
    </xf>
    <xf numFmtId="0" fontId="44" fillId="0" borderId="2" xfId="7" applyFont="1" applyBorder="1" applyAlignment="1">
      <alignment horizontal="left" vertical="center"/>
    </xf>
    <xf numFmtId="0" fontId="35" fillId="0" borderId="10" xfId="7" applyFont="1" applyBorder="1" applyAlignment="1">
      <alignment vertical="center"/>
    </xf>
    <xf numFmtId="0" fontId="44" fillId="0" borderId="11" xfId="7" applyFont="1" applyBorder="1" applyAlignment="1">
      <alignment horizontal="left" vertical="center"/>
    </xf>
    <xf numFmtId="0" fontId="25" fillId="0" borderId="0" xfId="7" applyFont="1" applyAlignment="1">
      <alignment vertical="center"/>
    </xf>
    <xf numFmtId="0" fontId="2" fillId="0" borderId="0" xfId="7" applyFont="1" applyAlignment="1">
      <alignment horizontal="right" vertical="center"/>
    </xf>
    <xf numFmtId="165" fontId="2" fillId="0" borderId="0" xfId="1" applyFont="1"/>
    <xf numFmtId="165" fontId="2" fillId="0" borderId="0" xfId="0" applyNumberFormat="1" applyFont="1"/>
    <xf numFmtId="164" fontId="2" fillId="0" borderId="0" xfId="0" applyNumberFormat="1" applyFont="1"/>
    <xf numFmtId="0" fontId="44" fillId="5" borderId="0" xfId="7" applyFont="1" applyFill="1" applyAlignment="1">
      <alignment horizontal="left" vertical="center" indent="1"/>
    </xf>
    <xf numFmtId="0" fontId="44" fillId="5" borderId="0" xfId="7" applyFont="1" applyFill="1" applyAlignment="1">
      <alignment horizontal="left" vertical="center"/>
    </xf>
    <xf numFmtId="0" fontId="57" fillId="5" borderId="1" xfId="7" applyFont="1" applyFill="1" applyBorder="1" applyAlignment="1">
      <alignment horizontal="left" vertical="center"/>
    </xf>
    <xf numFmtId="0" fontId="44" fillId="5" borderId="1" xfId="7" applyFont="1" applyFill="1" applyBorder="1" applyAlignment="1">
      <alignment horizontal="left" vertical="center"/>
    </xf>
    <xf numFmtId="0" fontId="44" fillId="5" borderId="20" xfId="7" applyFont="1" applyFill="1" applyBorder="1" applyAlignment="1">
      <alignment horizontal="left" vertical="center"/>
    </xf>
    <xf numFmtId="0" fontId="42" fillId="0" borderId="46" xfId="7" applyFont="1" applyBorder="1" applyAlignment="1">
      <alignment horizontal="left" vertical="center"/>
    </xf>
    <xf numFmtId="0" fontId="42" fillId="5" borderId="46" xfId="7" applyFont="1" applyFill="1" applyBorder="1" applyAlignment="1">
      <alignment horizontal="left" vertical="center"/>
    </xf>
    <xf numFmtId="0" fontId="42" fillId="5" borderId="0" xfId="7" applyFont="1" applyFill="1" applyAlignment="1">
      <alignment horizontal="left" vertical="center"/>
    </xf>
    <xf numFmtId="0" fontId="57" fillId="5" borderId="46" xfId="7" applyFont="1" applyFill="1" applyBorder="1" applyAlignment="1">
      <alignment horizontal="left" vertical="center"/>
    </xf>
    <xf numFmtId="0" fontId="57" fillId="0" borderId="46" xfId="7" applyFont="1" applyBorder="1" applyAlignment="1">
      <alignment horizontal="left" vertical="center"/>
    </xf>
    <xf numFmtId="0" fontId="8" fillId="6" borderId="0" xfId="2" applyFill="1" applyAlignment="1">
      <alignment wrapText="1"/>
    </xf>
    <xf numFmtId="0" fontId="36" fillId="0" borderId="0" xfId="3" applyFont="1" applyAlignment="1">
      <alignment horizontal="left" vertical="center" wrapText="1"/>
    </xf>
    <xf numFmtId="0" fontId="51" fillId="5" borderId="0" xfId="2" applyFont="1" applyFill="1" applyBorder="1" applyAlignment="1">
      <alignment vertical="center"/>
    </xf>
    <xf numFmtId="0" fontId="29" fillId="5" borderId="3" xfId="2" applyFont="1" applyFill="1" applyBorder="1" applyAlignment="1">
      <alignment horizontal="center" vertical="center"/>
    </xf>
    <xf numFmtId="0" fontId="40" fillId="5" borderId="0" xfId="2" applyFont="1" applyFill="1" applyBorder="1" applyAlignment="1">
      <alignment vertical="center" wrapText="1"/>
    </xf>
    <xf numFmtId="0" fontId="35" fillId="5" borderId="0" xfId="3" applyFont="1" applyFill="1" applyAlignment="1">
      <alignment horizontal="left" vertical="center" wrapText="1" indent="2"/>
    </xf>
    <xf numFmtId="0" fontId="29" fillId="5" borderId="17" xfId="2" applyFont="1" applyFill="1" applyBorder="1" applyAlignment="1">
      <alignment horizontal="center" vertical="center"/>
    </xf>
    <xf numFmtId="0" fontId="29" fillId="5" borderId="18" xfId="2" applyFont="1" applyFill="1" applyBorder="1" applyAlignment="1">
      <alignment horizontal="center" vertical="center"/>
    </xf>
    <xf numFmtId="0" fontId="29" fillId="5" borderId="19" xfId="2" applyFont="1" applyFill="1" applyBorder="1" applyAlignment="1">
      <alignment horizontal="center" vertical="center"/>
    </xf>
    <xf numFmtId="0" fontId="38" fillId="5" borderId="0" xfId="2" applyFont="1" applyFill="1" applyBorder="1" applyAlignment="1">
      <alignment vertical="center"/>
    </xf>
    <xf numFmtId="0" fontId="22" fillId="0" borderId="0" xfId="0" applyFont="1" applyAlignment="1">
      <alignment vertical="center"/>
    </xf>
    <xf numFmtId="0" fontId="21" fillId="0" borderId="0" xfId="2" applyFont="1" applyFill="1" applyBorder="1" applyAlignment="1">
      <alignment horizontal="center" vertical="center"/>
    </xf>
    <xf numFmtId="0" fontId="36" fillId="0" borderId="0" xfId="3" applyFont="1" applyAlignment="1">
      <alignment horizontal="left" vertical="center"/>
    </xf>
    <xf numFmtId="0" fontId="25" fillId="5" borderId="0" xfId="3" applyFont="1" applyFill="1" applyAlignment="1">
      <alignment horizontal="left" vertical="center"/>
    </xf>
    <xf numFmtId="0" fontId="62" fillId="5" borderId="0" xfId="3" applyFont="1" applyFill="1" applyAlignment="1">
      <alignment horizontal="left" vertical="center"/>
    </xf>
    <xf numFmtId="0" fontId="37" fillId="5" borderId="0" xfId="3" applyFont="1" applyFill="1" applyAlignment="1">
      <alignment horizontal="left" vertical="center" wrapText="1" indent="3"/>
    </xf>
    <xf numFmtId="0" fontId="44" fillId="5" borderId="0" xfId="3" applyFont="1" applyFill="1" applyAlignment="1">
      <alignment horizontal="left" vertical="center" wrapText="1" indent="3"/>
    </xf>
    <xf numFmtId="0" fontId="25" fillId="0" borderId="44" xfId="3" applyFont="1" applyBorder="1" applyAlignment="1">
      <alignment vertical="center"/>
    </xf>
    <xf numFmtId="0" fontId="25" fillId="0" borderId="45" xfId="3" applyFont="1" applyBorder="1" applyAlignment="1">
      <alignment vertical="center"/>
    </xf>
    <xf numFmtId="0" fontId="36" fillId="0" borderId="40" xfId="3" applyFont="1" applyBorder="1" applyAlignment="1">
      <alignment horizontal="left" vertical="center"/>
    </xf>
    <xf numFmtId="0" fontId="40" fillId="5" borderId="0" xfId="2" applyFont="1" applyFill="1"/>
    <xf numFmtId="0" fontId="44" fillId="5" borderId="0" xfId="3" applyFont="1" applyFill="1" applyAlignment="1">
      <alignment vertical="center" wrapText="1"/>
    </xf>
    <xf numFmtId="0" fontId="29" fillId="5" borderId="43" xfId="2" applyFont="1" applyFill="1" applyBorder="1" applyAlignment="1">
      <alignment horizontal="center" vertical="center"/>
    </xf>
    <xf numFmtId="0" fontId="29" fillId="5" borderId="22" xfId="2" applyFont="1" applyFill="1" applyBorder="1" applyAlignment="1">
      <alignment horizontal="center" vertical="center"/>
    </xf>
    <xf numFmtId="0" fontId="29" fillId="5" borderId="41" xfId="2" applyFont="1" applyFill="1" applyBorder="1" applyAlignment="1">
      <alignment horizontal="center" vertical="center"/>
    </xf>
    <xf numFmtId="0" fontId="29" fillId="5" borderId="0" xfId="2" applyFont="1" applyFill="1" applyBorder="1" applyAlignment="1">
      <alignment horizontal="center" vertical="center"/>
    </xf>
    <xf numFmtId="0" fontId="54" fillId="5" borderId="0" xfId="2" applyFont="1" applyFill="1"/>
    <xf numFmtId="0" fontId="26" fillId="6" borderId="0" xfId="7" applyFont="1" applyFill="1" applyAlignment="1">
      <alignment vertical="center"/>
    </xf>
    <xf numFmtId="0" fontId="25" fillId="5" borderId="0" xfId="7" applyFont="1" applyFill="1" applyAlignment="1">
      <alignment horizontal="left" vertical="center"/>
    </xf>
    <xf numFmtId="0" fontId="62" fillId="5" borderId="0" xfId="7" applyFont="1" applyFill="1" applyAlignment="1">
      <alignment horizontal="left" vertical="center"/>
    </xf>
    <xf numFmtId="0" fontId="44" fillId="5" borderId="0" xfId="7" applyFont="1" applyFill="1" applyAlignment="1">
      <alignment horizontal="left" vertical="center" wrapText="1" indent="3"/>
    </xf>
    <xf numFmtId="0" fontId="17" fillId="5" borderId="0" xfId="7" applyFont="1" applyFill="1" applyAlignment="1">
      <alignment vertical="center"/>
    </xf>
    <xf numFmtId="0" fontId="55" fillId="5" borderId="0" xfId="7" applyFont="1" applyFill="1" applyAlignment="1">
      <alignment horizontal="left" vertical="center"/>
    </xf>
    <xf numFmtId="0" fontId="44" fillId="0" borderId="0" xfId="7" applyFont="1" applyAlignment="1">
      <alignment horizontal="left" vertical="center"/>
    </xf>
    <xf numFmtId="0" fontId="36" fillId="0" borderId="0" xfId="7" applyFont="1" applyAlignment="1">
      <alignment horizontal="left" vertical="center"/>
    </xf>
    <xf numFmtId="0" fontId="2" fillId="0" borderId="0" xfId="7" applyFont="1" applyAlignment="1">
      <alignment horizontal="left" vertical="center"/>
    </xf>
    <xf numFmtId="0" fontId="58" fillId="8" borderId="27" xfId="7" applyFont="1" applyFill="1" applyBorder="1" applyAlignment="1">
      <alignment horizontal="left" vertical="center"/>
    </xf>
    <xf numFmtId="0" fontId="58" fillId="8" borderId="1" xfId="7" applyFont="1" applyFill="1" applyBorder="1" applyAlignment="1">
      <alignment horizontal="left" vertical="center"/>
    </xf>
    <xf numFmtId="0" fontId="58" fillId="8" borderId="28" xfId="7" applyFont="1" applyFill="1" applyBorder="1" applyAlignment="1">
      <alignment horizontal="left" vertical="center"/>
    </xf>
    <xf numFmtId="0" fontId="36" fillId="0" borderId="40" xfId="7" applyFont="1" applyBorder="1" applyAlignment="1">
      <alignment horizontal="left" vertical="center"/>
    </xf>
    <xf numFmtId="0" fontId="36" fillId="0" borderId="0" xfId="7" applyFont="1" applyAlignment="1">
      <alignment horizontal="left" vertical="center" wrapText="1"/>
    </xf>
    <xf numFmtId="0" fontId="37" fillId="5" borderId="0" xfId="0" applyFont="1" applyFill="1" applyAlignment="1">
      <alignment horizontal="left" vertical="center" wrapText="1" indent="3"/>
    </xf>
    <xf numFmtId="0" fontId="62" fillId="5" borderId="0" xfId="0" applyFont="1" applyFill="1" applyAlignment="1">
      <alignment vertical="center" wrapText="1"/>
    </xf>
    <xf numFmtId="0" fontId="44" fillId="5" borderId="0" xfId="0" applyFont="1" applyFill="1" applyAlignment="1">
      <alignment horizontal="left" vertical="center" wrapText="1" indent="3"/>
    </xf>
    <xf numFmtId="0" fontId="37" fillId="5" borderId="0" xfId="7" applyFont="1" applyFill="1" applyAlignment="1">
      <alignment horizontal="left" vertical="center" wrapText="1" indent="3"/>
    </xf>
    <xf numFmtId="0" fontId="37" fillId="5" borderId="0" xfId="0" applyFont="1" applyFill="1" applyAlignment="1">
      <alignment horizontal="left" vertical="center" wrapText="1"/>
    </xf>
    <xf numFmtId="0" fontId="37" fillId="5" borderId="0" xfId="0" applyFont="1" applyFill="1" applyAlignment="1">
      <alignment horizontal="left" vertical="top" wrapText="1" indent="3"/>
    </xf>
    <xf numFmtId="0" fontId="27" fillId="5" borderId="0" xfId="0" applyFont="1" applyFill="1" applyAlignment="1">
      <alignment vertical="center"/>
    </xf>
    <xf numFmtId="0" fontId="54" fillId="5" borderId="4" xfId="2" applyFont="1" applyFill="1" applyBorder="1" applyAlignment="1">
      <alignment horizontal="left" vertical="center" wrapText="1"/>
    </xf>
    <xf numFmtId="0" fontId="64" fillId="6" borderId="0" xfId="2" applyFont="1" applyFill="1" applyBorder="1" applyAlignment="1">
      <alignment horizontal="left" vertical="center" wrapText="1"/>
    </xf>
    <xf numFmtId="0" fontId="64" fillId="6" borderId="4" xfId="2" applyFont="1" applyFill="1" applyBorder="1" applyAlignment="1">
      <alignment horizontal="left" vertical="center" wrapText="1"/>
    </xf>
    <xf numFmtId="0" fontId="44" fillId="5" borderId="0" xfId="0" applyFont="1" applyFill="1" applyAlignment="1">
      <alignment horizontal="left" vertical="center" wrapText="1"/>
    </xf>
    <xf numFmtId="0" fontId="35" fillId="0" borderId="2" xfId="7" applyFont="1" applyBorder="1" applyAlignment="1" applyProtection="1">
      <alignment vertical="center"/>
      <protection locked="0"/>
    </xf>
    <xf numFmtId="0" fontId="25" fillId="0" borderId="0" xfId="7" applyFont="1" applyAlignment="1">
      <alignment vertical="center"/>
    </xf>
    <xf numFmtId="0" fontId="25" fillId="0" borderId="42" xfId="7" applyFont="1" applyBorder="1" applyAlignment="1">
      <alignment vertical="center"/>
    </xf>
    <xf numFmtId="0" fontId="44" fillId="5" borderId="0" xfId="0" applyFont="1" applyFill="1" applyAlignment="1">
      <alignment horizontal="left" vertical="center" wrapText="1" indent="2"/>
    </xf>
    <xf numFmtId="0" fontId="24" fillId="5" borderId="0" xfId="0" applyFont="1" applyFill="1" applyAlignment="1">
      <alignment vertical="center" wrapText="1"/>
    </xf>
    <xf numFmtId="0" fontId="44" fillId="5" borderId="0" xfId="7" applyFont="1" applyFill="1" applyAlignment="1">
      <alignment horizontal="left" vertical="center" indent="1"/>
    </xf>
    <xf numFmtId="0" fontId="23" fillId="0" borderId="0" xfId="0" applyFont="1"/>
    <xf numFmtId="0" fontId="28" fillId="5" borderId="0" xfId="0" applyFont="1" applyFill="1" applyAlignment="1">
      <alignment vertical="center"/>
    </xf>
    <xf numFmtId="0" fontId="25" fillId="0" borderId="2" xfId="7" applyFont="1" applyBorder="1" applyAlignment="1">
      <alignment vertical="center"/>
    </xf>
  </cellXfs>
  <cellStyles count="8">
    <cellStyle name="Comma" xfId="1" builtinId="3"/>
    <cellStyle name="Explanatory Text" xfId="5" builtinId="53"/>
    <cellStyle name="Hyperlink" xfId="2" builtinId="8"/>
    <cellStyle name="Hyperlink 2" xfId="4" xr:uid="{00000000-0005-0000-0000-000002000000}"/>
    <cellStyle name="Normal" xfId="0" builtinId="0"/>
    <cellStyle name="Normal 2" xfId="3" xr:uid="{00000000-0005-0000-0000-000004000000}"/>
    <cellStyle name="Normal 2 2" xfId="7" xr:uid="{81FBF695-F616-064A-B78A-1EC94D2D5C66}"/>
    <cellStyle name="Percent" xfId="6" builtinId="5"/>
  </cellStyles>
  <dxfs count="104">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numFmt numFmtId="0" formatCode="General"/>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5"/>
        <color theme="0"/>
        <name val="Calibri"/>
        <family val="2"/>
        <scheme val="none"/>
      </font>
      <fill>
        <patternFill patternType="none">
          <fgColor indexed="64"/>
          <bgColor auto="1"/>
        </patternFill>
      </fill>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family val="2"/>
        <scheme val="none"/>
      </font>
      <alignment textRotation="0" wrapText="0" indent="0" justifyLastLine="0" shrinkToFit="0" readingOrder="0"/>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164" formatCode="_-* #,##0.00_-;\-* #,##0.00_-;_-* &quot;-&quot;??_-;_-@_-"/>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169" formatCode="_ * #,##0_ ;_ * \-#,##0_ ;_ * &quot;-&quot;??_ ;_ @_ "/>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i/>
        <strike val="0"/>
        <outline val="0"/>
        <shadow val="0"/>
        <u val="none"/>
        <vertAlign val="baseline"/>
        <sz val="11"/>
        <color theme="1"/>
        <name val="Franklin Gothic Book"/>
        <family val="2"/>
        <scheme val="none"/>
      </font>
    </dxf>
    <dxf>
      <font>
        <i/>
        <strike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9"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9"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EITI Table" defaultPivotStyle="PivotStyleLight16">
    <tableStyle name="EITI Table" pivot="0" count="3" xr9:uid="{75225649-1FD3-452E-B344-3C5F7BA5401C}">
      <tableStyleElement type="headerRow" dxfId="103"/>
      <tableStyleElement type="firstRowStripe" dxfId="102"/>
      <tableStyleElement type="secondRowStripe" dxfId="101"/>
    </tableStyle>
  </tableStyles>
  <colors>
    <mruColors>
      <color rgb="FFF6A70A"/>
      <color rgb="FF1BC2EE"/>
      <color rgb="FF165B89"/>
      <color rgb="FF188FBB"/>
      <color rgb="FF7F7F7F"/>
      <color rgb="FF132856"/>
      <color rgb="FFD9D9D9"/>
      <color rgb="FFEBCB9F"/>
      <color rgb="FF0076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6" name="Picture 5" descr="https://eiti.org/sites/default/files/styles/img-narrow/public/inline/logo_gradient_-_under.png?itok=F8fw0Tyz">
          <a:extLst>
            <a:ext uri="{FF2B5EF4-FFF2-40B4-BE49-F238E27FC236}">
              <a16:creationId xmlns:a16="http://schemas.microsoft.com/office/drawing/2014/main" id="{F7B489AC-8E83-4E0B-9F05-EB553D681E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268432" y="0"/>
          <a:ext cx="1736679" cy="1030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7" name="Group 6">
          <a:extLst>
            <a:ext uri="{FF2B5EF4-FFF2-40B4-BE49-F238E27FC236}">
              <a16:creationId xmlns:a16="http://schemas.microsoft.com/office/drawing/2014/main" id="{00862D7A-877F-4045-A40E-ABDEDE7DC440}"/>
            </a:ext>
          </a:extLst>
        </xdr:cNvPr>
        <xdr:cNvGrpSpPr>
          <a:grpSpLocks/>
        </xdr:cNvGrpSpPr>
      </xdr:nvGrpSpPr>
      <xdr:grpSpPr bwMode="auto">
        <a:xfrm>
          <a:off x="308429" y="961571"/>
          <a:ext cx="14387285" cy="36854"/>
          <a:chOff x="1134" y="1904"/>
          <a:chExt cx="9546" cy="181"/>
        </a:xfrm>
      </xdr:grpSpPr>
      <xdr:sp macro="" textlink="">
        <xdr:nvSpPr>
          <xdr:cNvPr id="9" name="Rectangle 8">
            <a:extLst>
              <a:ext uri="{FF2B5EF4-FFF2-40B4-BE49-F238E27FC236}">
                <a16:creationId xmlns:a16="http://schemas.microsoft.com/office/drawing/2014/main" id="{421D5D26-9911-42D7-A63E-B9CE44EB1CB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FD1D18A4-0DE9-451E-A0CB-3D15F9159B8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a16="http://schemas.microsoft.com/office/drawing/2014/main" id="{CBA0876A-765E-4DEE-AF84-376EACB07086}"/>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7EA1CF7C-4BAD-44D8-98E5-07130321E6E1}"/>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a16="http://schemas.microsoft.com/office/drawing/2014/main" id="{AC9E5FCF-70A8-4D37-91CC-97936C08C4A1}"/>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a16="http://schemas.microsoft.com/office/drawing/2014/main" id="{9540E414-A9AD-40D2-AF5D-E1F917A542E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a16="http://schemas.microsoft.com/office/drawing/2014/main" id="{5631DA6C-ED1C-41EA-8559-E220AD1F5749}"/>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a16="http://schemas.microsoft.com/office/drawing/2014/main" id="{2129CC27-BDBB-4D45-BD8F-81849F15CB12}"/>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0</xdr:colOff>
      <xdr:row>0</xdr:row>
      <xdr:rowOff>0</xdr:rowOff>
    </xdr:to>
    <xdr:grpSp>
      <xdr:nvGrpSpPr>
        <xdr:cNvPr id="2" name="Group 1">
          <a:extLst>
            <a:ext uri="{FF2B5EF4-FFF2-40B4-BE49-F238E27FC236}">
              <a16:creationId xmlns:a16="http://schemas.microsoft.com/office/drawing/2014/main" id="{BCF584E5-9A3F-5B4E-8DC1-688EF1804372}"/>
            </a:ext>
          </a:extLst>
        </xdr:cNvPr>
        <xdr:cNvGrpSpPr>
          <a:grpSpLocks/>
        </xdr:cNvGrpSpPr>
      </xdr:nvGrpSpPr>
      <xdr:grpSpPr bwMode="auto">
        <a:xfrm>
          <a:off x="217714" y="0"/>
          <a:ext cx="22551572" cy="0"/>
          <a:chOff x="1133" y="1230"/>
          <a:chExt cx="8460" cy="208"/>
        </a:xfrm>
      </xdr:grpSpPr>
      <xdr:sp macro="" textlink="">
        <xdr:nvSpPr>
          <xdr:cNvPr id="3" name="Rektangel 2">
            <a:extLst>
              <a:ext uri="{FF2B5EF4-FFF2-40B4-BE49-F238E27FC236}">
                <a16:creationId xmlns:a16="http://schemas.microsoft.com/office/drawing/2014/main" id="{54680796-A000-D162-B92D-FD21A1A1829F}"/>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id="{DC55F90D-52EE-47D3-5E7F-0E0D3E2B41F5}"/>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67</xdr:row>
      <xdr:rowOff>0</xdr:rowOff>
    </xdr:from>
    <xdr:to>
      <xdr:col>14</xdr:col>
      <xdr:colOff>0</xdr:colOff>
      <xdr:row>108</xdr:row>
      <xdr:rowOff>130496</xdr:rowOff>
    </xdr:to>
    <xdr:pic>
      <xdr:nvPicPr>
        <xdr:cNvPr id="5" name="Picture 4">
          <a:extLst>
            <a:ext uri="{FF2B5EF4-FFF2-40B4-BE49-F238E27FC236}">
              <a16:creationId xmlns:a16="http://schemas.microsoft.com/office/drawing/2014/main" id="{4D6FA4C9-734F-6542-9F75-65733B031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68065" y="11785600"/>
          <a:ext cx="7077635" cy="7801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120650</xdr:rowOff>
    </xdr:to>
    <xdr:sp macro="" textlink="">
      <xdr:nvSpPr>
        <xdr:cNvPr id="8452" name="AutoShape 260">
          <a:extLst>
            <a:ext uri="{FF2B5EF4-FFF2-40B4-BE49-F238E27FC236}">
              <a16:creationId xmlns:a16="http://schemas.microsoft.com/office/drawing/2014/main"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120650</xdr:rowOff>
    </xdr:to>
    <xdr:sp macro="" textlink="">
      <xdr:nvSpPr>
        <xdr:cNvPr id="8453" name="AutoShape 261">
          <a:extLst>
            <a:ext uri="{FF2B5EF4-FFF2-40B4-BE49-F238E27FC236}">
              <a16:creationId xmlns:a16="http://schemas.microsoft.com/office/drawing/2014/main"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11</xdr:row>
      <xdr:rowOff>120650</xdr:rowOff>
    </xdr:to>
    <xdr:sp macro="" textlink="">
      <xdr:nvSpPr>
        <xdr:cNvPr id="8454" name="AutoShape 262">
          <a:extLst>
            <a:ext uri="{FF2B5EF4-FFF2-40B4-BE49-F238E27FC236}">
              <a16:creationId xmlns:a16="http://schemas.microsoft.com/office/drawing/2014/main"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12</xdr:row>
      <xdr:rowOff>120650</xdr:rowOff>
    </xdr:to>
    <xdr:sp macro="" textlink="">
      <xdr:nvSpPr>
        <xdr:cNvPr id="8455" name="AutoShape 263">
          <a:extLst>
            <a:ext uri="{FF2B5EF4-FFF2-40B4-BE49-F238E27FC236}">
              <a16:creationId xmlns:a16="http://schemas.microsoft.com/office/drawing/2014/main"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15</xdr:row>
      <xdr:rowOff>120650</xdr:rowOff>
    </xdr:to>
    <xdr:sp macro="" textlink="">
      <xdr:nvSpPr>
        <xdr:cNvPr id="8456" name="AutoShape 264">
          <a:extLst>
            <a:ext uri="{FF2B5EF4-FFF2-40B4-BE49-F238E27FC236}">
              <a16:creationId xmlns:a16="http://schemas.microsoft.com/office/drawing/2014/main"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120650</xdr:rowOff>
    </xdr:to>
    <xdr:sp macro="" textlink="">
      <xdr:nvSpPr>
        <xdr:cNvPr id="8457" name="AutoShape 265">
          <a:extLst>
            <a:ext uri="{FF2B5EF4-FFF2-40B4-BE49-F238E27FC236}">
              <a16:creationId xmlns:a16="http://schemas.microsoft.com/office/drawing/2014/main"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120650</xdr:rowOff>
    </xdr:to>
    <xdr:sp macro="" textlink="">
      <xdr:nvSpPr>
        <xdr:cNvPr id="8458" name="AutoShape 266">
          <a:extLst>
            <a:ext uri="{FF2B5EF4-FFF2-40B4-BE49-F238E27FC236}">
              <a16:creationId xmlns:a16="http://schemas.microsoft.com/office/drawing/2014/main"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120650</xdr:rowOff>
    </xdr:to>
    <xdr:sp macro="" textlink="">
      <xdr:nvSpPr>
        <xdr:cNvPr id="8459" name="AutoShape 267">
          <a:extLst>
            <a:ext uri="{FF2B5EF4-FFF2-40B4-BE49-F238E27FC236}">
              <a16:creationId xmlns:a16="http://schemas.microsoft.com/office/drawing/2014/main"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41</xdr:row>
      <xdr:rowOff>120650</xdr:rowOff>
    </xdr:to>
    <xdr:sp macro="" textlink="">
      <xdr:nvSpPr>
        <xdr:cNvPr id="8460" name="AutoShape 268">
          <a:extLst>
            <a:ext uri="{FF2B5EF4-FFF2-40B4-BE49-F238E27FC236}">
              <a16:creationId xmlns:a16="http://schemas.microsoft.com/office/drawing/2014/main"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54</xdr:row>
      <xdr:rowOff>120650</xdr:rowOff>
    </xdr:to>
    <xdr:sp macro="" textlink="">
      <xdr:nvSpPr>
        <xdr:cNvPr id="8461" name="AutoShape 269">
          <a:extLst>
            <a:ext uri="{FF2B5EF4-FFF2-40B4-BE49-F238E27FC236}">
              <a16:creationId xmlns:a16="http://schemas.microsoft.com/office/drawing/2014/main"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120650</xdr:rowOff>
    </xdr:to>
    <xdr:sp macro="" textlink="">
      <xdr:nvSpPr>
        <xdr:cNvPr id="8462" name="AutoShape 270">
          <a:extLst>
            <a:ext uri="{FF2B5EF4-FFF2-40B4-BE49-F238E27FC236}">
              <a16:creationId xmlns:a16="http://schemas.microsoft.com/office/drawing/2014/main"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70</xdr:row>
      <xdr:rowOff>120650</xdr:rowOff>
    </xdr:to>
    <xdr:sp macro="" textlink="">
      <xdr:nvSpPr>
        <xdr:cNvPr id="8463" name="AutoShape 271">
          <a:extLst>
            <a:ext uri="{FF2B5EF4-FFF2-40B4-BE49-F238E27FC236}">
              <a16:creationId xmlns:a16="http://schemas.microsoft.com/office/drawing/2014/main"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120650</xdr:rowOff>
    </xdr:to>
    <xdr:sp macro="" textlink="">
      <xdr:nvSpPr>
        <xdr:cNvPr id="8464" name="AutoShape 272">
          <a:extLst>
            <a:ext uri="{FF2B5EF4-FFF2-40B4-BE49-F238E27FC236}">
              <a16:creationId xmlns:a16="http://schemas.microsoft.com/office/drawing/2014/main"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120650</xdr:rowOff>
    </xdr:to>
    <xdr:sp macro="" textlink="">
      <xdr:nvSpPr>
        <xdr:cNvPr id="8465" name="AutoShape 273">
          <a:extLst>
            <a:ext uri="{FF2B5EF4-FFF2-40B4-BE49-F238E27FC236}">
              <a16:creationId xmlns:a16="http://schemas.microsoft.com/office/drawing/2014/main"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120650</xdr:rowOff>
    </xdr:to>
    <xdr:sp macro="" textlink="">
      <xdr:nvSpPr>
        <xdr:cNvPr id="8466" name="AutoShape 274">
          <a:extLst>
            <a:ext uri="{FF2B5EF4-FFF2-40B4-BE49-F238E27FC236}">
              <a16:creationId xmlns:a16="http://schemas.microsoft.com/office/drawing/2014/main"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120650</xdr:rowOff>
    </xdr:to>
    <xdr:sp macro="" textlink="">
      <xdr:nvSpPr>
        <xdr:cNvPr id="8467" name="AutoShape 275">
          <a:extLst>
            <a:ext uri="{FF2B5EF4-FFF2-40B4-BE49-F238E27FC236}">
              <a16:creationId xmlns:a16="http://schemas.microsoft.com/office/drawing/2014/main"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120650</xdr:rowOff>
    </xdr:to>
    <xdr:sp macro="" textlink="">
      <xdr:nvSpPr>
        <xdr:cNvPr id="8468" name="AutoShape 276">
          <a:extLst>
            <a:ext uri="{FF2B5EF4-FFF2-40B4-BE49-F238E27FC236}">
              <a16:creationId xmlns:a16="http://schemas.microsoft.com/office/drawing/2014/main"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120650</xdr:rowOff>
    </xdr:to>
    <xdr:sp macro="" textlink="">
      <xdr:nvSpPr>
        <xdr:cNvPr id="8469" name="AutoShape 277">
          <a:extLst>
            <a:ext uri="{FF2B5EF4-FFF2-40B4-BE49-F238E27FC236}">
              <a16:creationId xmlns:a16="http://schemas.microsoft.com/office/drawing/2014/main"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aelbarron/Desktop/EITI%20Summary%20Template%202022%20tabs%20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ecretarial\Secretarial\Other\TTEITI\2021\Reports\Summary%20schedules\Summary%20of%20payments%20for%20report%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ecretarial\Secretarial\Other\TTEITI\2022\Reports\Summary%20schedules\Summary%20of%20payments%20for%20report%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ecretarial\Secretarial\Other\TTEITI\2022\Reports\Sections%202022\Exchange%20Rates%20Daily%20%20Central%20Bank%20of%20Trinidad%20and%20Toba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Secretarial\Secretarial\Other\TTEITI\2022\Reconciliations\Oil%20Companies\B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ecretarial\Secretarial\Other\TTEITI\2022\Reconciliations\Oil%20Companies\CE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ecretarial\Secretarial\Other\TTEITI\2022\Reconciliations\Oil%20Companies\DeNov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ecretarial\Secretarial\Other\TTEITI\2022\Reconciliations\Oil%20Companies\EOG%20Resourc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ecretarial\Secretarial\Other\TTEITI\2022\Reconciliations\Oil%20Companies\Hydrocarb.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ecretarial\Secretarial\Other\TTEITI\2022\Reconciliations\Oil%20Companies\Lease%20Operator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ecretarial\Secretarial\Other\TTEITI\2022\Reconciliations\Oil%20Companies\NG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ecretarial\Secretarial\Other\TTEITI\2022\Reconciliations\Oil%20Companies\Perenco%20Trinidad%20and%20Tobago%20Limit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Secretarial\Secretarial\Other\TTEITI\2022\Reconciliations\Oil%20Companies\Primera%20&amp;%20Touchston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Secretarial\Secretarial\Other\TTEITI\2022\Reconciliations\Oil%20Companies\Repso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Secretarial\Secretarial\Other\TTEITI\2022\Reconciliations\Oil%20Companies\Shell%20Companie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Secretarial\Secretarial\Other\TTEITI\2022\Reconciliations\Oil%20Companies\Heritag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Secretarial\Secretarial\Other\TTEITI\2022\Reconciliations\Oil%20Companies\Petroleum%20Contracting.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ecretarial\Secretarial\Other\TTEITI\2021\Reconciliations\Oil%20Companies\Woodsid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ecretarial\Secretarial\Other\TTEITI\2022\Reconciliations\Oil%20Companies\Trinity.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Secretarial\Secretarial\Other\TTEITI\2022\Reconciliations\Oil%20Companies\Woodsi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TI Summary Template 2022 tabs"/>
      <sheetName val="Introduction"/>
      <sheetName val="Part 1 - About"/>
      <sheetName val="Part 3 - Reporting entitie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ial Environ"/>
      <sheetName val="Escrow"/>
      <sheetName val="Total Payments to GORTT"/>
      <sheetName val="Costs classified"/>
      <sheetName val="Costs classified GORTT unreconc"/>
      <sheetName val="Persons Interviewed"/>
      <sheetName val="Provision of audited financials"/>
      <sheetName val="MEEI PSC Share of profits"/>
      <sheetName val="MEEI payments to BIR"/>
      <sheetName val="Reconciliation Wrong"/>
      <sheetName val="Payments on behalf"/>
      <sheetName val="Changes in payments to GORTT"/>
      <sheetName val="Royalties"/>
      <sheetName val="Reconciliation changes"/>
      <sheetName val="Production"/>
      <sheetName val="Gas Sales NGC"/>
      <sheetName val="Heritage JV Partners"/>
      <sheetName val="Largest Paying Entities"/>
      <sheetName val="Mining companies"/>
      <sheetName val="NGP Transport costs"/>
      <sheetName val="Pre-Rec Costs "/>
    </sheetNames>
    <sheetDataSet>
      <sheetData sheetId="0"/>
      <sheetData sheetId="1"/>
      <sheetData sheetId="2"/>
      <sheetData sheetId="3">
        <row r="3">
          <cell r="P3">
            <v>543835903.43000007</v>
          </cell>
        </row>
      </sheetData>
      <sheetData sheetId="4" refreshError="1"/>
      <sheetData sheetId="5"/>
      <sheetData sheetId="6"/>
      <sheetData sheetId="7"/>
      <sheetData sheetId="8"/>
      <sheetData sheetId="9"/>
      <sheetData sheetId="10"/>
      <sheetData sheetId="11"/>
      <sheetData sheetId="12"/>
      <sheetData sheetId="13"/>
      <sheetData sheetId="14">
        <row r="4">
          <cell r="B4">
            <v>0</v>
          </cell>
          <cell r="C4">
            <v>0</v>
          </cell>
        </row>
        <row r="5">
          <cell r="B5">
            <v>0</v>
          </cell>
          <cell r="C5">
            <v>0</v>
          </cell>
        </row>
        <row r="6">
          <cell r="B6">
            <v>0</v>
          </cell>
          <cell r="C6">
            <v>0</v>
          </cell>
        </row>
        <row r="7">
          <cell r="B7">
            <v>1806264</v>
          </cell>
          <cell r="C7">
            <v>449054815</v>
          </cell>
        </row>
        <row r="11">
          <cell r="B11"/>
          <cell r="C11"/>
        </row>
        <row r="14">
          <cell r="B14"/>
          <cell r="C14"/>
        </row>
        <row r="17">
          <cell r="B17"/>
          <cell r="C17"/>
        </row>
        <row r="18">
          <cell r="B18">
            <v>0</v>
          </cell>
          <cell r="C18">
            <v>10591895</v>
          </cell>
        </row>
        <row r="19">
          <cell r="B19">
            <v>2243</v>
          </cell>
          <cell r="C19">
            <v>1101162</v>
          </cell>
        </row>
        <row r="20">
          <cell r="B20">
            <v>999</v>
          </cell>
          <cell r="C20">
            <v>27476680</v>
          </cell>
        </row>
        <row r="23">
          <cell r="B23"/>
          <cell r="C23"/>
        </row>
        <row r="26">
          <cell r="B26"/>
          <cell r="C26"/>
        </row>
        <row r="29">
          <cell r="B29"/>
          <cell r="C29"/>
        </row>
        <row r="30">
          <cell r="B30">
            <v>0</v>
          </cell>
          <cell r="C30">
            <v>0</v>
          </cell>
        </row>
        <row r="31">
          <cell r="B31">
            <v>0</v>
          </cell>
          <cell r="C31">
            <v>0</v>
          </cell>
        </row>
        <row r="32">
          <cell r="B32">
            <v>0</v>
          </cell>
          <cell r="C32">
            <v>0</v>
          </cell>
        </row>
        <row r="33">
          <cell r="B33">
            <v>0</v>
          </cell>
          <cell r="C33">
            <v>0</v>
          </cell>
        </row>
        <row r="36">
          <cell r="B36"/>
          <cell r="C36"/>
        </row>
        <row r="39">
          <cell r="B39"/>
          <cell r="C39"/>
        </row>
        <row r="40">
          <cell r="B40">
            <v>61893</v>
          </cell>
          <cell r="C40">
            <v>0</v>
          </cell>
        </row>
        <row r="43">
          <cell r="B43"/>
          <cell r="C43"/>
        </row>
        <row r="46">
          <cell r="B46"/>
          <cell r="C46"/>
        </row>
        <row r="47">
          <cell r="B47">
            <v>0</v>
          </cell>
          <cell r="C47">
            <v>0</v>
          </cell>
        </row>
        <row r="48">
          <cell r="B48">
            <v>0</v>
          </cell>
          <cell r="C48">
            <v>0</v>
          </cell>
        </row>
        <row r="49">
          <cell r="B49">
            <v>10091</v>
          </cell>
          <cell r="C49">
            <v>138399119</v>
          </cell>
        </row>
        <row r="50">
          <cell r="B50">
            <v>0</v>
          </cell>
          <cell r="C50">
            <v>0</v>
          </cell>
        </row>
        <row r="51">
          <cell r="B51">
            <v>0</v>
          </cell>
          <cell r="C51">
            <v>0</v>
          </cell>
        </row>
        <row r="52">
          <cell r="B52">
            <v>3</v>
          </cell>
          <cell r="C52">
            <v>4947</v>
          </cell>
        </row>
        <row r="53">
          <cell r="B53">
            <v>0</v>
          </cell>
          <cell r="C53">
            <v>0</v>
          </cell>
        </row>
        <row r="54">
          <cell r="B54">
            <v>0</v>
          </cell>
          <cell r="C54">
            <v>0</v>
          </cell>
        </row>
        <row r="55">
          <cell r="B55">
            <v>407</v>
          </cell>
          <cell r="C55">
            <v>40188438</v>
          </cell>
        </row>
        <row r="56">
          <cell r="B56">
            <v>0</v>
          </cell>
          <cell r="C56">
            <v>0</v>
          </cell>
        </row>
        <row r="59">
          <cell r="B59"/>
          <cell r="C59"/>
        </row>
        <row r="62">
          <cell r="B62"/>
          <cell r="C62"/>
        </row>
        <row r="63">
          <cell r="B63">
            <v>0</v>
          </cell>
          <cell r="C63">
            <v>0</v>
          </cell>
        </row>
        <row r="64">
          <cell r="B64">
            <v>408399</v>
          </cell>
          <cell r="C64">
            <v>0</v>
          </cell>
        </row>
        <row r="67">
          <cell r="B67"/>
          <cell r="C67"/>
        </row>
        <row r="68">
          <cell r="B68">
            <v>1303822</v>
          </cell>
          <cell r="C68">
            <v>123473343</v>
          </cell>
        </row>
        <row r="69">
          <cell r="B69">
            <v>0</v>
          </cell>
          <cell r="C69">
            <v>0</v>
          </cell>
        </row>
        <row r="70">
          <cell r="B70">
            <v>580491</v>
          </cell>
          <cell r="C70">
            <v>2245409</v>
          </cell>
        </row>
        <row r="71">
          <cell r="B71">
            <v>0</v>
          </cell>
          <cell r="C71">
            <v>0</v>
          </cell>
        </row>
        <row r="72">
          <cell r="B72">
            <v>0</v>
          </cell>
          <cell r="C72">
            <v>0</v>
          </cell>
        </row>
        <row r="73">
          <cell r="B73">
            <v>0</v>
          </cell>
          <cell r="C73">
            <v>0</v>
          </cell>
        </row>
        <row r="78">
          <cell r="D78"/>
        </row>
        <row r="79">
          <cell r="D79">
            <v>99700.65</v>
          </cell>
        </row>
        <row r="80">
          <cell r="D80">
            <v>466632.04</v>
          </cell>
        </row>
        <row r="81">
          <cell r="D81">
            <v>0</v>
          </cell>
        </row>
        <row r="82">
          <cell r="D82">
            <v>165235.79</v>
          </cell>
        </row>
        <row r="83">
          <cell r="D83">
            <v>317292.07</v>
          </cell>
        </row>
      </sheetData>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ial Environ"/>
      <sheetName val="Escrow"/>
      <sheetName val="Total Payments to GORTT"/>
      <sheetName val="Costs classified"/>
      <sheetName val="Persons Interviewed"/>
      <sheetName val="Provision of audited financials"/>
      <sheetName val="MEEI PSC Share of profits"/>
      <sheetName val="MEEI payments to BIR"/>
      <sheetName val="Reconciliation Wrong"/>
      <sheetName val="Payments on behalf"/>
      <sheetName val="Changes in payments to GORTT"/>
      <sheetName val="Royalties"/>
      <sheetName val="Reconciliation changes"/>
      <sheetName val="rec movements for report"/>
      <sheetName val="What cause year to year changes"/>
      <sheetName val="Production"/>
      <sheetName val="PSC Obligations"/>
      <sheetName val="Royalties outstanding mining"/>
      <sheetName val="Gas Sales NGC"/>
      <sheetName val="Heritage JV Partners"/>
      <sheetName val="Largest Paying Entities"/>
      <sheetName val="Mining companies"/>
      <sheetName val="NGP Transport costs"/>
      <sheetName val="Pre-Rec Costs "/>
      <sheetName val="Post-Rec Costs"/>
      <sheetName val="Assignment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3">
          <cell r="L33">
            <v>17847538</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ow r="3">
          <cell r="P3">
            <v>2438121133.4699998</v>
          </cell>
        </row>
        <row r="4">
          <cell r="P4">
            <v>8780201616.4300003</v>
          </cell>
        </row>
        <row r="5">
          <cell r="P5">
            <v>1579418917.4100001</v>
          </cell>
        </row>
        <row r="6">
          <cell r="P6">
            <v>785372366.09020007</v>
          </cell>
          <cell r="X6">
            <v>0</v>
          </cell>
        </row>
        <row r="7">
          <cell r="P7">
            <v>313604767.50874865</v>
          </cell>
          <cell r="X7">
            <v>2420101.94</v>
          </cell>
        </row>
        <row r="8">
          <cell r="P8">
            <v>83169063.921999991</v>
          </cell>
          <cell r="X8">
            <v>4592719.4399999995</v>
          </cell>
        </row>
        <row r="9">
          <cell r="P9">
            <v>5125</v>
          </cell>
        </row>
        <row r="10">
          <cell r="P10">
            <v>51969175.310000002</v>
          </cell>
        </row>
        <row r="11">
          <cell r="P11">
            <v>6574709.4100000001</v>
          </cell>
        </row>
        <row r="12">
          <cell r="P12">
            <v>0.04</v>
          </cell>
          <cell r="X12">
            <v>32048.51</v>
          </cell>
        </row>
        <row r="13">
          <cell r="P13">
            <v>11714.66</v>
          </cell>
        </row>
        <row r="14">
          <cell r="P14">
            <v>3994056948</v>
          </cell>
          <cell r="X14">
            <v>12570</v>
          </cell>
        </row>
        <row r="15">
          <cell r="P15">
            <v>64855988</v>
          </cell>
        </row>
        <row r="16">
          <cell r="P16">
            <v>30359830</v>
          </cell>
        </row>
        <row r="17">
          <cell r="P17">
            <v>350939555</v>
          </cell>
        </row>
        <row r="18">
          <cell r="P18">
            <v>76433836</v>
          </cell>
        </row>
        <row r="19">
          <cell r="P19">
            <v>9626928336</v>
          </cell>
        </row>
        <row r="20">
          <cell r="P20">
            <v>101422500</v>
          </cell>
        </row>
        <row r="21">
          <cell r="P21">
            <v>541632</v>
          </cell>
        </row>
        <row r="22">
          <cell r="P22">
            <v>0</v>
          </cell>
        </row>
        <row r="23">
          <cell r="P23">
            <v>23098112.351925001</v>
          </cell>
        </row>
        <row r="24">
          <cell r="P24">
            <v>52751968</v>
          </cell>
        </row>
        <row r="25">
          <cell r="P25">
            <v>30181337</v>
          </cell>
        </row>
        <row r="26">
          <cell r="P26">
            <v>33487591</v>
          </cell>
        </row>
        <row r="27">
          <cell r="P27">
            <v>0</v>
          </cell>
        </row>
        <row r="28">
          <cell r="P28">
            <v>0</v>
          </cell>
        </row>
        <row r="29">
          <cell r="P29">
            <v>10091704</v>
          </cell>
        </row>
        <row r="30">
          <cell r="P30">
            <v>1045783</v>
          </cell>
        </row>
        <row r="31">
          <cell r="P31">
            <v>1289259631</v>
          </cell>
        </row>
        <row r="32">
          <cell r="P32">
            <v>529749625</v>
          </cell>
        </row>
      </sheetData>
      <sheetData sheetId="24">
        <row r="3">
          <cell r="B3">
            <v>307427922.62</v>
          </cell>
        </row>
      </sheetData>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67">
          <cell r="D367">
            <v>6.7560509999999994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CO"/>
      <sheetName val="bp AETT"/>
      <sheetName val="BP Exploration"/>
      <sheetName val="bp T&amp;T LLC"/>
      <sheetName val="bp TPL"/>
      <sheetName val="TOTAL"/>
    </sheetNames>
    <sheetDataSet>
      <sheetData sheetId="0">
        <row r="28">
          <cell r="G28">
            <v>0</v>
          </cell>
        </row>
        <row r="29">
          <cell r="E29">
            <v>278354</v>
          </cell>
        </row>
        <row r="38">
          <cell r="E38">
            <v>5793596</v>
          </cell>
        </row>
        <row r="39">
          <cell r="E39">
            <v>2896798</v>
          </cell>
        </row>
        <row r="40">
          <cell r="E40">
            <v>2896798</v>
          </cell>
        </row>
      </sheetData>
      <sheetData sheetId="1"/>
      <sheetData sheetId="2">
        <row r="35">
          <cell r="E35">
            <v>270816</v>
          </cell>
        </row>
      </sheetData>
      <sheetData sheetId="3">
        <row r="14">
          <cell r="E14">
            <v>307427922.62</v>
          </cell>
        </row>
        <row r="15">
          <cell r="E15">
            <v>1711454609.5</v>
          </cell>
        </row>
        <row r="16">
          <cell r="E16">
            <v>684583581.58000004</v>
          </cell>
        </row>
        <row r="18">
          <cell r="E18">
            <v>79498055.549999997</v>
          </cell>
        </row>
        <row r="21">
          <cell r="E21">
            <v>7025.31</v>
          </cell>
        </row>
        <row r="28">
          <cell r="E28">
            <v>2554454523</v>
          </cell>
        </row>
        <row r="29">
          <cell r="E29">
            <v>1009678</v>
          </cell>
        </row>
        <row r="31">
          <cell r="E31">
            <v>41084482</v>
          </cell>
        </row>
        <row r="32">
          <cell r="E32">
            <v>57368611</v>
          </cell>
        </row>
        <row r="33">
          <cell r="E33">
            <v>137433613</v>
          </cell>
        </row>
      </sheetData>
      <sheetData sheetId="4">
        <row r="17">
          <cell r="E17">
            <v>26808190.109999999</v>
          </cell>
        </row>
        <row r="18">
          <cell r="E18">
            <v>8509927.7100000009</v>
          </cell>
        </row>
      </sheetData>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G Bonasse"/>
      <sheetName val="CEG Icacos"/>
      <sheetName val="CEG Innis Trinity"/>
      <sheetName val="CEG Goudron"/>
      <sheetName val="TOTAL"/>
    </sheetNames>
    <sheetDataSet>
      <sheetData sheetId="0">
        <row r="14">
          <cell r="E14">
            <v>147256</v>
          </cell>
        </row>
        <row r="18">
          <cell r="E18">
            <v>6908.39</v>
          </cell>
        </row>
        <row r="32">
          <cell r="E32">
            <v>3157</v>
          </cell>
        </row>
      </sheetData>
      <sheetData sheetId="1">
        <row r="14">
          <cell r="E14">
            <v>394025</v>
          </cell>
        </row>
        <row r="18">
          <cell r="E18">
            <v>10704.31</v>
          </cell>
        </row>
      </sheetData>
      <sheetData sheetId="2">
        <row r="14">
          <cell r="E14">
            <v>258018</v>
          </cell>
        </row>
        <row r="18">
          <cell r="E18">
            <v>24975.65</v>
          </cell>
        </row>
      </sheetData>
      <sheetData sheetId="3">
        <row r="14">
          <cell r="E14">
            <v>1325367</v>
          </cell>
        </row>
        <row r="18">
          <cell r="E18">
            <v>78273.13</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 Novo"/>
      <sheetName val="TOTAL"/>
    </sheetNames>
    <sheetDataSet>
      <sheetData sheetId="0">
        <row r="15">
          <cell r="E15">
            <v>76637419</v>
          </cell>
        </row>
        <row r="16">
          <cell r="E16">
            <v>18554322</v>
          </cell>
        </row>
        <row r="18">
          <cell r="E18">
            <v>1454661</v>
          </cell>
        </row>
        <row r="30">
          <cell r="E30">
            <v>86483</v>
          </cell>
        </row>
        <row r="33">
          <cell r="E33">
            <v>77888575</v>
          </cell>
        </row>
        <row r="38">
          <cell r="E38">
            <v>3635620</v>
          </cell>
        </row>
        <row r="39">
          <cell r="E39">
            <v>1915199</v>
          </cell>
        </row>
        <row r="40">
          <cell r="E40">
            <v>1915199</v>
          </cell>
        </row>
        <row r="43">
          <cell r="E43">
            <v>168768</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G Resources (U(A) Block Unlim"/>
      <sheetName val="EOG Resources Trinidad Block 4A"/>
      <sheetName val="EOG Resources Trinidad U(B)"/>
      <sheetName val="EOG Resources Trinidad Limited"/>
      <sheetName val="TOTAL"/>
    </sheetNames>
    <sheetDataSet>
      <sheetData sheetId="0">
        <row r="14">
          <cell r="E14">
            <v>128690</v>
          </cell>
        </row>
        <row r="15">
          <cell r="E15">
            <v>192299744</v>
          </cell>
        </row>
        <row r="16">
          <cell r="E16">
            <v>21876442</v>
          </cell>
        </row>
        <row r="18">
          <cell r="E18">
            <v>1380738</v>
          </cell>
        </row>
        <row r="23">
          <cell r="E23">
            <v>0.04</v>
          </cell>
        </row>
        <row r="24">
          <cell r="E24">
            <v>11714.66</v>
          </cell>
        </row>
        <row r="30">
          <cell r="E30">
            <v>403455</v>
          </cell>
        </row>
        <row r="33">
          <cell r="E33">
            <v>147661267</v>
          </cell>
        </row>
        <row r="38">
          <cell r="E38">
            <v>6160593</v>
          </cell>
        </row>
        <row r="39">
          <cell r="E39">
            <v>3388326</v>
          </cell>
        </row>
        <row r="40">
          <cell r="E40">
            <v>3388326</v>
          </cell>
        </row>
      </sheetData>
      <sheetData sheetId="1">
        <row r="15">
          <cell r="E15">
            <v>209002170</v>
          </cell>
        </row>
        <row r="16">
          <cell r="E16">
            <v>20900217</v>
          </cell>
        </row>
        <row r="18">
          <cell r="E18">
            <v>1132661</v>
          </cell>
        </row>
        <row r="29">
          <cell r="E29">
            <v>129529</v>
          </cell>
        </row>
        <row r="33">
          <cell r="E33">
            <v>228155581</v>
          </cell>
        </row>
        <row r="38">
          <cell r="E38">
            <v>3644399</v>
          </cell>
        </row>
        <row r="40">
          <cell r="E40">
            <v>2432626</v>
          </cell>
        </row>
        <row r="43">
          <cell r="E43">
            <v>203010</v>
          </cell>
        </row>
      </sheetData>
      <sheetData sheetId="2">
        <row r="14">
          <cell r="E14">
            <v>944704.52</v>
          </cell>
        </row>
        <row r="16">
          <cell r="E16">
            <v>7554326.75</v>
          </cell>
        </row>
        <row r="18">
          <cell r="E18">
            <v>111290.93</v>
          </cell>
        </row>
        <row r="30">
          <cell r="E30">
            <v>61329</v>
          </cell>
        </row>
        <row r="33">
          <cell r="E33">
            <v>2469028</v>
          </cell>
        </row>
      </sheetData>
      <sheetData sheetId="3">
        <row r="14">
          <cell r="E14">
            <v>47713348.259999998</v>
          </cell>
        </row>
        <row r="15">
          <cell r="E15">
            <v>418680966.87</v>
          </cell>
        </row>
        <row r="16">
          <cell r="E16">
            <v>42141119.899999999</v>
          </cell>
        </row>
        <row r="18">
          <cell r="E18">
            <v>6215287.6600000001</v>
          </cell>
        </row>
        <row r="20">
          <cell r="E20">
            <v>5125</v>
          </cell>
        </row>
        <row r="28">
          <cell r="E28">
            <v>194058992</v>
          </cell>
        </row>
        <row r="29">
          <cell r="E29">
            <v>3838527</v>
          </cell>
        </row>
        <row r="32">
          <cell r="E32">
            <v>6949307</v>
          </cell>
        </row>
        <row r="39">
          <cell r="E39">
            <v>2041251</v>
          </cell>
        </row>
        <row r="40">
          <cell r="E40">
            <v>2041251</v>
          </cell>
        </row>
        <row r="43">
          <cell r="E43">
            <v>612375</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ocarb"/>
      <sheetName val="TOTAL"/>
    </sheetNames>
    <sheetDataSet>
      <sheetData sheetId="0">
        <row r="14">
          <cell r="E14">
            <v>2415939</v>
          </cell>
        </row>
        <row r="15">
          <cell r="E15">
            <v>380003</v>
          </cell>
        </row>
        <row r="16">
          <cell r="E16">
            <v>40110</v>
          </cell>
        </row>
        <row r="18">
          <cell r="E18">
            <v>140142</v>
          </cell>
        </row>
        <row r="19">
          <cell r="E19">
            <v>33128</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L"/>
      <sheetName val="TOTAL"/>
    </sheetNames>
    <sheetDataSet>
      <sheetData sheetId="0">
        <row r="14">
          <cell r="E14">
            <v>16999149</v>
          </cell>
        </row>
        <row r="15">
          <cell r="E15">
            <v>1104687</v>
          </cell>
        </row>
        <row r="16">
          <cell r="E16">
            <v>441875</v>
          </cell>
        </row>
        <row r="18">
          <cell r="E18">
            <v>1024981.3200000001</v>
          </cell>
        </row>
        <row r="30">
          <cell r="E30">
            <v>3904195</v>
          </cell>
        </row>
        <row r="39">
          <cell r="E39">
            <v>233324</v>
          </cell>
        </row>
        <row r="40">
          <cell r="E40">
            <v>56375</v>
          </cell>
        </row>
        <row r="43">
          <cell r="E43">
            <v>297786</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C E&amp;P (NETHERLANDS) B.V"/>
      <sheetName val="TRINIDAD AND TOBAGO LNG LIMITED"/>
      <sheetName val="NGC PIPELINE COMPANY LIMITED"/>
      <sheetName val="NGC E&amp;P INVESTMENTS NETHERLANDS"/>
      <sheetName val="THE NATIONAL GAS COMPANY OF T&amp;T"/>
      <sheetName val="NGC Caribbean Investment"/>
      <sheetName val="TOTAL"/>
    </sheetNames>
    <sheetDataSet>
      <sheetData sheetId="0">
        <row r="14">
          <cell r="E14">
            <v>16451328</v>
          </cell>
        </row>
        <row r="18">
          <cell r="E18">
            <v>0</v>
          </cell>
        </row>
      </sheetData>
      <sheetData sheetId="1">
        <row r="17">
          <cell r="E17">
            <v>406073596.63999999</v>
          </cell>
        </row>
        <row r="18">
          <cell r="E18">
            <v>7398276.0499999998</v>
          </cell>
        </row>
      </sheetData>
      <sheetData sheetId="2">
        <row r="17">
          <cell r="E17">
            <v>113731643.54000001</v>
          </cell>
        </row>
        <row r="18">
          <cell r="E18">
            <v>1002632.78</v>
          </cell>
        </row>
      </sheetData>
      <sheetData sheetId="3">
        <row r="14">
          <cell r="E14">
            <v>26322091</v>
          </cell>
        </row>
        <row r="15">
          <cell r="E15">
            <v>214856122</v>
          </cell>
        </row>
        <row r="16">
          <cell r="E16">
            <v>21485622</v>
          </cell>
        </row>
        <row r="18">
          <cell r="E18">
            <v>935399</v>
          </cell>
        </row>
      </sheetData>
      <sheetData sheetId="4">
        <row r="14">
          <cell r="E14">
            <v>57975016</v>
          </cell>
        </row>
        <row r="15">
          <cell r="E15">
            <v>64476004.609999999</v>
          </cell>
        </row>
        <row r="16">
          <cell r="E16">
            <v>6444600.46</v>
          </cell>
        </row>
        <row r="17">
          <cell r="E17">
            <v>177752073.24000001</v>
          </cell>
        </row>
        <row r="18">
          <cell r="E18">
            <v>74052554.709999993</v>
          </cell>
        </row>
        <row r="33">
          <cell r="E33">
            <v>3926067747</v>
          </cell>
        </row>
        <row r="50">
          <cell r="E50">
            <v>529749625</v>
          </cell>
        </row>
      </sheetData>
      <sheetData sheetId="5">
        <row r="14">
          <cell r="E14">
            <v>16451328</v>
          </cell>
        </row>
        <row r="15">
          <cell r="E15">
            <v>262801948</v>
          </cell>
        </row>
        <row r="16">
          <cell r="E16">
            <v>26280195</v>
          </cell>
        </row>
        <row r="18">
          <cell r="E18">
            <v>1511517</v>
          </cell>
        </row>
      </sheetData>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enco"/>
      <sheetName val="TOTAL"/>
    </sheetNames>
    <sheetDataSet>
      <sheetData sheetId="0">
        <row r="10">
          <cell r="E10">
            <v>216073050.44</v>
          </cell>
        </row>
        <row r="11">
          <cell r="E11">
            <v>119470217.45</v>
          </cell>
        </row>
        <row r="12">
          <cell r="E12">
            <v>11953839.719999999</v>
          </cell>
        </row>
        <row r="14">
          <cell r="E14">
            <v>4618017.8499999996</v>
          </cell>
        </row>
        <row r="24">
          <cell r="E24">
            <v>269518765</v>
          </cell>
        </row>
        <row r="27">
          <cell r="E27">
            <v>93406212</v>
          </cell>
        </row>
        <row r="28">
          <cell r="E28">
            <v>2177811</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ra"/>
      <sheetName val="Touchstone Exploration (T'dad) "/>
      <sheetName val="TOTAL"/>
    </sheetNames>
    <sheetDataSet>
      <sheetData sheetId="0">
        <row r="14">
          <cell r="E14">
            <v>3213151</v>
          </cell>
        </row>
        <row r="18">
          <cell r="E18">
            <v>102000</v>
          </cell>
        </row>
        <row r="28">
          <cell r="E28">
            <v>1175680</v>
          </cell>
        </row>
        <row r="30">
          <cell r="E30">
            <v>7050506</v>
          </cell>
        </row>
        <row r="32">
          <cell r="E32">
            <v>30617</v>
          </cell>
        </row>
        <row r="39">
          <cell r="E39">
            <v>495580</v>
          </cell>
        </row>
        <row r="40">
          <cell r="E40">
            <v>153226</v>
          </cell>
        </row>
        <row r="43">
          <cell r="E43">
            <v>1020044</v>
          </cell>
        </row>
        <row r="45">
          <cell r="E45">
            <v>6973</v>
          </cell>
        </row>
      </sheetData>
      <sheetData sheetId="1">
        <row r="14">
          <cell r="E14">
            <v>5368755</v>
          </cell>
        </row>
        <row r="15">
          <cell r="E15">
            <v>5994755</v>
          </cell>
        </row>
        <row r="16">
          <cell r="E16">
            <v>2397902</v>
          </cell>
        </row>
        <row r="18">
          <cell r="E18">
            <v>750000</v>
          </cell>
        </row>
      </sheetData>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sol Exploration Tobago"/>
      <sheetName val="Repsol Angostura"/>
      <sheetName val="TOTAL"/>
    </sheetNames>
    <sheetDataSet>
      <sheetData sheetId="0">
        <row r="18">
          <cell r="E18">
            <v>43598.42</v>
          </cell>
        </row>
      </sheetData>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International"/>
      <sheetName val="Point Fortin LNG Exports Ltd."/>
      <sheetName val="Shell Gas Supply "/>
      <sheetName val="Shell T &amp; T Limited"/>
      <sheetName val="Shell T&amp;T Investments Ltd"/>
      <sheetName val="Shell LNG T&amp;T Ltd"/>
      <sheetName val="Shell T &amp; T Resources SRL"/>
      <sheetName val="Shell Trinidad 5 (A) Limited"/>
      <sheetName val="Shell Trinidad Block E Limited"/>
      <sheetName val="Shell Trinidad Central Block Lt"/>
      <sheetName val="Shell Trinidad North Coast Ltd"/>
      <sheetName val="Trinling Limited"/>
      <sheetName val="Sheet1"/>
      <sheetName val="TOTAL"/>
    </sheetNames>
    <sheetDataSet>
      <sheetData sheetId="0">
        <row r="14">
          <cell r="E14">
            <v>34906736</v>
          </cell>
        </row>
        <row r="15">
          <cell r="E15">
            <v>652759519</v>
          </cell>
        </row>
        <row r="16">
          <cell r="E16">
            <v>165518659</v>
          </cell>
        </row>
        <row r="18">
          <cell r="E18">
            <v>14104913</v>
          </cell>
        </row>
        <row r="30">
          <cell r="E30">
            <v>8428226</v>
          </cell>
        </row>
        <row r="33">
          <cell r="E33">
            <v>934394893</v>
          </cell>
        </row>
        <row r="35">
          <cell r="E35">
            <v>270816</v>
          </cell>
        </row>
        <row r="38">
          <cell r="E38">
            <v>25488830</v>
          </cell>
        </row>
        <row r="39">
          <cell r="E39">
            <v>12912912</v>
          </cell>
        </row>
        <row r="40">
          <cell r="E40">
            <v>14309443</v>
          </cell>
        </row>
        <row r="43">
          <cell r="E43">
            <v>3226193</v>
          </cell>
        </row>
        <row r="44">
          <cell r="E44">
            <v>1045783</v>
          </cell>
        </row>
        <row r="45">
          <cell r="E45">
            <v>13553200</v>
          </cell>
        </row>
      </sheetData>
      <sheetData sheetId="1">
        <row r="17">
          <cell r="E17">
            <v>40438894.280200005</v>
          </cell>
        </row>
        <row r="18">
          <cell r="E18">
            <v>21193218.789502405</v>
          </cell>
        </row>
        <row r="19">
          <cell r="E19">
            <v>36610460</v>
          </cell>
        </row>
        <row r="45">
          <cell r="E45">
            <v>3688053</v>
          </cell>
        </row>
      </sheetData>
      <sheetData sheetId="2">
        <row r="18">
          <cell r="E18">
            <v>19239984.219246235</v>
          </cell>
        </row>
        <row r="19">
          <cell r="E19">
            <v>38479965.921999998</v>
          </cell>
        </row>
      </sheetData>
      <sheetData sheetId="3">
        <row r="14">
          <cell r="E14">
            <v>322584</v>
          </cell>
        </row>
        <row r="15">
          <cell r="E15">
            <v>1193732042</v>
          </cell>
        </row>
        <row r="16">
          <cell r="E16">
            <v>133159834</v>
          </cell>
        </row>
        <row r="18">
          <cell r="E18">
            <v>9185184</v>
          </cell>
        </row>
        <row r="21">
          <cell r="E21">
            <v>26945209</v>
          </cell>
        </row>
        <row r="22">
          <cell r="E22">
            <v>6550554.7400000002</v>
          </cell>
        </row>
        <row r="29">
          <cell r="E29">
            <v>5359040</v>
          </cell>
        </row>
        <row r="33">
          <cell r="E33">
            <v>2602291166</v>
          </cell>
        </row>
        <row r="45">
          <cell r="E45">
            <v>1272011405</v>
          </cell>
        </row>
      </sheetData>
      <sheetData sheetId="4"/>
      <sheetData sheetId="5">
        <row r="17">
          <cell r="E17">
            <v>10251147</v>
          </cell>
        </row>
        <row r="18">
          <cell r="E18">
            <v>5150229</v>
          </cell>
        </row>
        <row r="19">
          <cell r="E19">
            <v>3673453</v>
          </cell>
        </row>
      </sheetData>
      <sheetData sheetId="6">
        <row r="14">
          <cell r="E14">
            <v>341435</v>
          </cell>
        </row>
        <row r="15">
          <cell r="E15">
            <v>190533153</v>
          </cell>
        </row>
        <row r="16">
          <cell r="E16">
            <v>45734619</v>
          </cell>
        </row>
        <row r="18">
          <cell r="E18">
            <v>3121557</v>
          </cell>
        </row>
        <row r="21">
          <cell r="E21">
            <v>809144</v>
          </cell>
        </row>
        <row r="30">
          <cell r="E30">
            <v>171262</v>
          </cell>
        </row>
        <row r="34">
          <cell r="E34">
            <v>101422500</v>
          </cell>
        </row>
        <row r="38">
          <cell r="E38">
            <v>2020440</v>
          </cell>
        </row>
        <row r="39">
          <cell r="E39">
            <v>1013820</v>
          </cell>
        </row>
        <row r="40">
          <cell r="E40">
            <v>1010220</v>
          </cell>
        </row>
        <row r="43">
          <cell r="E43">
            <v>675880</v>
          </cell>
        </row>
      </sheetData>
      <sheetData sheetId="7">
        <row r="14">
          <cell r="E14">
            <v>4356</v>
          </cell>
        </row>
        <row r="15">
          <cell r="E15">
            <v>13600911</v>
          </cell>
        </row>
        <row r="16">
          <cell r="E16">
            <v>3292853</v>
          </cell>
        </row>
        <row r="18">
          <cell r="E18">
            <v>403216</v>
          </cell>
        </row>
        <row r="30">
          <cell r="E30">
            <v>423056</v>
          </cell>
        </row>
        <row r="33">
          <cell r="E33">
            <v>105002310</v>
          </cell>
        </row>
      </sheetData>
      <sheetData sheetId="8">
        <row r="14">
          <cell r="E14">
            <v>14495</v>
          </cell>
        </row>
        <row r="15">
          <cell r="E15">
            <v>49598097</v>
          </cell>
        </row>
        <row r="16">
          <cell r="E16">
            <v>12007964</v>
          </cell>
        </row>
        <row r="18">
          <cell r="E18">
            <v>1111677</v>
          </cell>
        </row>
        <row r="21">
          <cell r="E21">
            <v>87085</v>
          </cell>
        </row>
        <row r="33">
          <cell r="E33">
            <v>601730894</v>
          </cell>
        </row>
        <row r="39">
          <cell r="E39">
            <v>338580</v>
          </cell>
        </row>
        <row r="40">
          <cell r="E40">
            <v>338580</v>
          </cell>
        </row>
      </sheetData>
      <sheetData sheetId="9">
        <row r="15">
          <cell r="E15">
            <v>54803375</v>
          </cell>
        </row>
        <row r="16">
          <cell r="E16">
            <v>10082699</v>
          </cell>
        </row>
        <row r="18">
          <cell r="E18">
            <v>1086991</v>
          </cell>
        </row>
        <row r="28">
          <cell r="E28">
            <v>49013581</v>
          </cell>
        </row>
        <row r="29">
          <cell r="E29">
            <v>763523</v>
          </cell>
        </row>
        <row r="32">
          <cell r="E32">
            <v>744484</v>
          </cell>
        </row>
      </sheetData>
      <sheetData sheetId="10">
        <row r="15">
          <cell r="E15">
            <v>299031188</v>
          </cell>
        </row>
        <row r="16">
          <cell r="E16">
            <v>29790930</v>
          </cell>
        </row>
        <row r="18">
          <cell r="E18">
            <v>1979043</v>
          </cell>
        </row>
      </sheetData>
      <sheetData sheetId="11">
        <row r="17">
          <cell r="E17">
            <v>5986607</v>
          </cell>
        </row>
        <row r="18">
          <cell r="E18">
            <v>3414338</v>
          </cell>
        </row>
        <row r="19">
          <cell r="E19">
            <v>4371698</v>
          </cell>
        </row>
      </sheetData>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ritage Petroleum"/>
      <sheetName val="TOTAL"/>
    </sheetNames>
    <sheetDataSet>
      <sheetData sheetId="0">
        <row r="14">
          <cell r="E14">
            <v>1472732015.47</v>
          </cell>
        </row>
        <row r="15">
          <cell r="E15">
            <v>1761712876</v>
          </cell>
        </row>
        <row r="16">
          <cell r="E16">
            <v>179945457</v>
          </cell>
        </row>
        <row r="18">
          <cell r="E18">
            <v>30367815</v>
          </cell>
        </row>
        <row r="28">
          <cell r="E28">
            <v>896275550</v>
          </cell>
        </row>
        <row r="29">
          <cell r="E29">
            <v>52185068</v>
          </cell>
        </row>
        <row r="31">
          <cell r="E31">
            <v>216448861</v>
          </cell>
        </row>
        <row r="32">
          <cell r="E32">
            <v>8880573</v>
          </cell>
        </row>
        <row r="37">
          <cell r="E37">
            <v>22263175</v>
          </cell>
        </row>
        <row r="39">
          <cell r="E39">
            <v>896893</v>
          </cell>
        </row>
        <row r="40">
          <cell r="E40">
            <v>896893</v>
          </cell>
        </row>
        <row r="43">
          <cell r="E43">
            <v>896893</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roleum Contracting"/>
      <sheetName val="TOTAL"/>
      <sheetName val="Sheet3"/>
    </sheetNames>
    <sheetDataSet>
      <sheetData sheetId="0">
        <row r="14">
          <cell r="E14">
            <v>1774429</v>
          </cell>
        </row>
        <row r="15">
          <cell r="E15">
            <v>455659</v>
          </cell>
        </row>
        <row r="16">
          <cell r="E16">
            <v>45566</v>
          </cell>
        </row>
        <row r="17">
          <cell r="E17">
            <v>145000</v>
          </cell>
        </row>
        <row r="18">
          <cell r="E18">
            <v>206645</v>
          </cell>
        </row>
        <row r="19">
          <cell r="E19">
            <v>148170</v>
          </cell>
        </row>
        <row r="23">
          <cell r="E23">
            <v>81.8</v>
          </cell>
        </row>
      </sheetData>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side Energy (Trinidad-2C) L"/>
      <sheetName val="Woodside Energy (Trin Block 3)"/>
      <sheetName val="Woodside Energy (Trin Block-3A)"/>
      <sheetName val="WET Block 5"/>
      <sheetName val="WET Block 6"/>
      <sheetName val="WET Block 14"/>
      <sheetName val="WET Block 23A"/>
      <sheetName val="WET Block 23B IGNORE"/>
      <sheetName val="WET Block 28 IGNORE"/>
      <sheetName val="WET Block 29 IGNORE"/>
      <sheetName val="TOTAL"/>
    </sheetNames>
    <sheetDataSet>
      <sheetData sheetId="0">
        <row r="14">
          <cell r="E14">
            <v>39934168</v>
          </cell>
        </row>
      </sheetData>
      <sheetData sheetId="1">
        <row r="14">
          <cell r="E14"/>
        </row>
      </sheetData>
      <sheetData sheetId="2">
        <row r="14">
          <cell r="E14"/>
        </row>
        <row r="66">
          <cell r="G66"/>
        </row>
      </sheetData>
      <sheetData sheetId="3">
        <row r="14">
          <cell r="E14"/>
        </row>
      </sheetData>
      <sheetData sheetId="4">
        <row r="14">
          <cell r="E14"/>
        </row>
      </sheetData>
      <sheetData sheetId="5">
        <row r="14">
          <cell r="E14"/>
        </row>
      </sheetData>
      <sheetData sheetId="6">
        <row r="14">
          <cell r="E14"/>
        </row>
      </sheetData>
      <sheetData sheetId="7"/>
      <sheetData sheetId="8"/>
      <sheetData sheetId="9"/>
      <sheetData sheetId="10">
        <row r="14">
          <cell r="E14">
            <v>39934168</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p;P (T&amp;T)"/>
      <sheetName val="TE&amp;P (Galeota) Ltd"/>
      <sheetName val="Oilbert Services Limited"/>
      <sheetName val="TOTAL"/>
    </sheetNames>
    <sheetDataSet>
      <sheetData sheetId="0">
        <row r="18">
          <cell r="E18">
            <v>179</v>
          </cell>
        </row>
        <row r="19">
          <cell r="E19">
            <v>359</v>
          </cell>
        </row>
        <row r="28">
          <cell r="E28">
            <v>23869862</v>
          </cell>
        </row>
        <row r="29">
          <cell r="E29">
            <v>1292269</v>
          </cell>
        </row>
        <row r="32">
          <cell r="E32">
            <v>231405</v>
          </cell>
        </row>
        <row r="39">
          <cell r="E39">
            <v>1359208</v>
          </cell>
        </row>
        <row r="40">
          <cell r="E40">
            <v>1359208</v>
          </cell>
        </row>
        <row r="43">
          <cell r="E43">
            <v>701875</v>
          </cell>
        </row>
      </sheetData>
      <sheetData sheetId="1">
        <row r="14">
          <cell r="E14">
            <v>37698188.159999996</v>
          </cell>
        </row>
        <row r="15">
          <cell r="E15">
            <v>3754346</v>
          </cell>
        </row>
        <row r="16">
          <cell r="E16">
            <v>1502413</v>
          </cell>
        </row>
        <row r="18">
          <cell r="E18">
            <v>645322</v>
          </cell>
        </row>
        <row r="37">
          <cell r="E37">
            <v>665659.57640000002</v>
          </cell>
        </row>
      </sheetData>
      <sheetData sheetId="2">
        <row r="14">
          <cell r="E14">
            <v>17353874</v>
          </cell>
        </row>
        <row r="15">
          <cell r="E15">
            <v>11499174</v>
          </cell>
        </row>
        <row r="16">
          <cell r="E16">
            <v>4599672</v>
          </cell>
        </row>
        <row r="18">
          <cell r="E18">
            <v>1193317</v>
          </cell>
        </row>
        <row r="28">
          <cell r="E28">
            <v>5689995</v>
          </cell>
        </row>
        <row r="30">
          <cell r="E30">
            <v>682894</v>
          </cell>
        </row>
        <row r="32">
          <cell r="E32">
            <v>47871</v>
          </cell>
        </row>
        <row r="37">
          <cell r="E37">
            <v>169277.775525</v>
          </cell>
        </row>
        <row r="39">
          <cell r="E39">
            <v>286050</v>
          </cell>
        </row>
        <row r="40">
          <cell r="E40">
            <v>286050</v>
          </cell>
        </row>
        <row r="43">
          <cell r="E43">
            <v>286050</v>
          </cell>
        </row>
      </sheetData>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side Energy (Trinidad-2C) L"/>
      <sheetName val="Woodside Energy (Trin Block 3)"/>
      <sheetName val="Woodside Energy (Trin Block-3A)"/>
      <sheetName val="WET Block 5"/>
      <sheetName val="WET Block 6"/>
      <sheetName val="WET Block 14"/>
      <sheetName val="WET Block 23A"/>
      <sheetName val="WET Block 23B"/>
      <sheetName val="WET Block 28"/>
      <sheetName val="WET Block 29"/>
      <sheetName val="TOTAL"/>
    </sheetNames>
    <sheetDataSet>
      <sheetData sheetId="0">
        <row r="14">
          <cell r="E14">
            <v>44371552</v>
          </cell>
        </row>
        <row r="15">
          <cell r="E15">
            <v>1258452040</v>
          </cell>
        </row>
        <row r="16">
          <cell r="E16">
            <v>125845204</v>
          </cell>
        </row>
        <row r="17">
          <cell r="E17">
            <v>4330214.28</v>
          </cell>
        </row>
        <row r="18">
          <cell r="E18">
            <v>8406395.0399999991</v>
          </cell>
        </row>
        <row r="21">
          <cell r="E21">
            <v>24120712</v>
          </cell>
        </row>
        <row r="22">
          <cell r="E22">
            <v>20673.669999999998</v>
          </cell>
        </row>
        <row r="30">
          <cell r="E30">
            <v>650419</v>
          </cell>
        </row>
        <row r="33">
          <cell r="E33">
            <v>863833262</v>
          </cell>
        </row>
      </sheetData>
      <sheetData sheetId="1">
        <row r="18">
          <cell r="E18">
            <v>22344</v>
          </cell>
        </row>
      </sheetData>
      <sheetData sheetId="2">
        <row r="14">
          <cell r="E14">
            <v>110766759</v>
          </cell>
        </row>
        <row r="15">
          <cell r="E15">
            <v>13566249</v>
          </cell>
        </row>
        <row r="16">
          <cell r="E16">
            <v>3284460</v>
          </cell>
        </row>
        <row r="18">
          <cell r="E18">
            <v>2433404</v>
          </cell>
        </row>
        <row r="22">
          <cell r="E22">
            <v>3481</v>
          </cell>
        </row>
        <row r="30">
          <cell r="E30">
            <v>350016</v>
          </cell>
        </row>
      </sheetData>
      <sheetData sheetId="3">
        <row r="18">
          <cell r="E18">
            <v>3641</v>
          </cell>
        </row>
        <row r="30">
          <cell r="E30">
            <v>5422920</v>
          </cell>
        </row>
      </sheetData>
      <sheetData sheetId="4"/>
      <sheetData sheetId="5">
        <row r="18">
          <cell r="E18">
            <v>57762</v>
          </cell>
        </row>
        <row r="30">
          <cell r="E30">
            <v>2725069</v>
          </cell>
        </row>
        <row r="38">
          <cell r="E38">
            <v>3004245</v>
          </cell>
        </row>
        <row r="39">
          <cell r="E39">
            <v>1201698</v>
          </cell>
        </row>
        <row r="40">
          <cell r="E40">
            <v>1201698</v>
          </cell>
        </row>
        <row r="43">
          <cell r="E43">
            <v>1001415</v>
          </cell>
        </row>
      </sheetData>
      <sheetData sheetId="6">
        <row r="18">
          <cell r="E18">
            <v>7617</v>
          </cell>
        </row>
        <row r="38">
          <cell r="E38">
            <v>3004245</v>
          </cell>
        </row>
        <row r="39">
          <cell r="E39">
            <v>1201698</v>
          </cell>
        </row>
        <row r="40">
          <cell r="E40">
            <v>1201698</v>
          </cell>
        </row>
        <row r="43">
          <cell r="E43">
            <v>1001415</v>
          </cell>
        </row>
      </sheetData>
      <sheetData sheetId="7">
        <row r="18">
          <cell r="E18">
            <v>1</v>
          </cell>
        </row>
      </sheetData>
      <sheetData sheetId="8">
        <row r="18">
          <cell r="E18">
            <v>1</v>
          </cell>
        </row>
      </sheetData>
      <sheetData sheetId="9">
        <row r="18">
          <cell r="E18">
            <v>474016</v>
          </cell>
        </row>
      </sheetData>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BCBF3B-2B92-2D43-9481-D9FF85707B81}" name="Companies" displayName="Companies" ref="B26:I113" totalsRowShown="0" headerRowDxfId="100" dataDxfId="99" tableBorderDxfId="98" headerRowCellStyle="Normal 2">
  <autoFilter ref="B26:I113" xr:uid="{29A02D02-B15A-4451-BC82-381511A5580C}"/>
  <tableColumns count="8">
    <tableColumn id="1" xr3:uid="{8395356D-EF8F-314D-9EC1-F1FEC2263D8F}" name="Full company name" dataDxfId="97"/>
    <tableColumn id="7" xr3:uid="{1603E134-CF4C-1D4F-A7D7-39002A42E83A}" name="Company type" dataDxfId="96" dataCellStyle="Normal 2"/>
    <tableColumn id="2" xr3:uid="{A2AC84F9-A77A-394E-8F0E-F6564B1A7268}" name="Company ID number" dataDxfId="95"/>
    <tableColumn id="5" xr3:uid="{32D0F463-C90C-2349-A617-CF16D1E5D70A}" name="Sector" dataDxfId="94" dataCellStyle="Normal 2"/>
    <tableColumn id="3" xr3:uid="{03020BD8-241D-0445-9F79-B7B3AF944A7E}" name="Commodities (comma-seperated)" dataDxfId="93" dataCellStyle="Normal 2"/>
    <tableColumn id="4" xr3:uid="{6D470965-8200-A346-A265-589AC3210229}" name="Stock exchange listing or company website " dataDxfId="92" dataCellStyle="Comma"/>
    <tableColumn id="8" xr3:uid="{D14AF6C9-B195-BA43-81CC-B29801283BF6}" name="Audited financial statement (or balance sheet, cash flows, profit/loss statement if unavailable)" dataDxfId="91" dataCellStyle="Comma"/>
    <tableColumn id="6" xr3:uid="{726CE397-1680-404F-AA58-CC9DA037C332}" name="Payments to Governments Report" dataDxfId="90" dataCellStyle="Comma">
      <calculatedColumnFormula>SUMIF([1]!Table10[Company],Companies[[#This Row],[Full company name]],[1]!Table10[Revenue value])</calculatedColumnFormula>
    </tableColumn>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5158417-7039-AA4D-B961-693F21EE3150}" name="Government_agencies" displayName="Government_agencies" ref="B14:E20" totalsRowShown="0" headerRowDxfId="89" dataDxfId="88" tableBorderDxfId="87" headerRowCellStyle="Normal 2">
  <autoFilter ref="B14:E20" xr:uid="{A8B4B39C-0D0F-4818-88C8-91C925EC55AF}"/>
  <tableColumns count="4">
    <tableColumn id="1" xr3:uid="{96C5F5BF-77C7-A247-AEAC-F15D223879BA}" name="Full name of agency" dataDxfId="86"/>
    <tableColumn id="4" xr3:uid="{B5BAA860-3AEC-7242-A805-784FD0091FBC}" name="Agency type" dataDxfId="85" dataCellStyle="Normal 2"/>
    <tableColumn id="2" xr3:uid="{8D7B470D-4952-CB44-8736-4702109ED3CC}" name="ID number (if applicable)" dataDxfId="84"/>
    <tableColumn id="3" xr3:uid="{9CA9CF01-127B-F248-B43B-7BFB4152E437}" name="Total reported" dataDxfId="83" dataCellStyle="Comma">
      <calculatedColumnFormula>SUMIF([1]!Government_revenues_table[Government entity],Government_agencies[[#This Row],[Full name of agency]],[1]!Government_revenues_table[Revenue value])</calculatedColumnFormula>
    </tableColumn>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08A052-15BE-EA4A-B585-3DC6BC848D29}" name="Companies15" displayName="Companies15" ref="B116:J215" totalsRowShown="0" headerRowDxfId="82" dataDxfId="81" tableBorderDxfId="80" headerRowCellStyle="Normal 2">
  <autoFilter ref="B116:J215" xr:uid="{BB4EE31E-36E6-444B-8B65-954004E3DCB7}"/>
  <tableColumns count="9">
    <tableColumn id="1" xr3:uid="{8D22B0AA-B0B9-1B49-BE84-569D49B2F029}" name="Full project name" dataDxfId="79"/>
    <tableColumn id="2" xr3:uid="{A2B1918F-CA6C-7945-927B-26B442DB9655}" name="Legal agreement reference number(s): contract, licence, lease, concession, …" dataDxfId="78"/>
    <tableColumn id="3" xr3:uid="{4DAAF832-4DC2-D847-B50C-66CCF2739293}" name="Affiliated companies, start with Operator" dataDxfId="77"/>
    <tableColumn id="5" xr3:uid="{D2E510CC-8827-584A-AC29-A87C0DB103B8}" name="Commodities (one commodity/row)" dataDxfId="76" dataCellStyle="Normal 2"/>
    <tableColumn id="6" xr3:uid="{FA4976F9-0F75-D349-B770-ADF36A85AA1A}" name="Status" dataDxfId="75"/>
    <tableColumn id="7" xr3:uid="{6F893FFE-0328-1247-BE62-1094DA8A2415}" name="Production (volume)" dataDxfId="74"/>
    <tableColumn id="8" xr3:uid="{8C090FC2-085D-8F4E-8117-F4E08D77EFBD}" name="Unit" dataDxfId="73"/>
    <tableColumn id="9" xr3:uid="{4A1333BE-5B60-B042-86FF-A5CC78798065}" name="Production (value)" dataDxfId="72" dataCellStyle="Normal 2"/>
    <tableColumn id="10" xr3:uid="{DB06C3DB-D325-A741-BCD0-686FBD671682}" name="Currency" dataDxfId="71"/>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217C45B-1641-394B-999F-C6F8B0FA065F}" name="Government_revenues_table" displayName="Government_revenues_table" ref="B21:K83" totalsRowShown="0" headerRowDxfId="70" dataDxfId="69">
  <autoFilter ref="B21:K83" xr:uid="{00000000-0009-0000-0100-000006000000}"/>
  <tableColumns count="10">
    <tableColumn id="8" xr3:uid="{B5D3753E-FDE8-9745-BA53-29A96592B5B4}" name="GFS Level 1" dataDxfId="68" dataCellStyle="Explanatory Text">
      <calculatedColumnFormula>IFERROR(VLOOKUP(Government_revenues_table[[#This Row],[GFS Classification]],[1]!Table6_GFS_codes_classification[#Data],COLUMNS($F:F)+3,FALSE),"Do not enter data")</calculatedColumnFormula>
    </tableColumn>
    <tableColumn id="9" xr3:uid="{4EFCA364-B73D-4246-B189-FE38DEAB2CAB}" name="GFS Level 2" dataDxfId="67" dataCellStyle="Explanatory Text">
      <calculatedColumnFormula>IFERROR(VLOOKUP(Government_revenues_table[[#This Row],[GFS Classification]],[1]!Table6_GFS_codes_classification[#Data],COLUMNS($F:G)+3,FALSE),"Do not enter data")</calculatedColumnFormula>
    </tableColumn>
    <tableColumn id="10" xr3:uid="{FAE9A64C-EB76-3441-A726-B7C4A3365B36}" name="GFS Level 3" dataDxfId="66" dataCellStyle="Explanatory Text">
      <calculatedColumnFormula>IFERROR(VLOOKUP(Government_revenues_table[[#This Row],[GFS Classification]],[1]!Table6_GFS_codes_classification[#Data],COLUMNS($F:H)+3,FALSE),"Do not enter data")</calculatedColumnFormula>
    </tableColumn>
    <tableColumn id="7" xr3:uid="{9E782E7D-97D0-9945-B5EB-2D4E9CC90007}" name="GFS Level 4" dataDxfId="65" dataCellStyle="Explanatory Text">
      <calculatedColumnFormula>IFERROR(VLOOKUP(Government_revenues_table[[#This Row],[GFS Classification]],[1]!Table6_GFS_codes_classification[#Data],COLUMNS($F:I)+3,FALSE),"Do not enter data")</calculatedColumnFormula>
    </tableColumn>
    <tableColumn id="1" xr3:uid="{FE7E000A-8AF9-144F-8258-0B1396D8A8D3}" name="GFS Classification" dataDxfId="64"/>
    <tableColumn id="11" xr3:uid="{2FAC872D-86FD-E442-9266-99CD65DA0A7A}" name="Sector" dataDxfId="63"/>
    <tableColumn id="3" xr3:uid="{8F963AE5-0974-0B45-BF81-EB0D9BC9ED13}" name="Revenue stream name" dataDxfId="62"/>
    <tableColumn id="4" xr3:uid="{5C30D22D-5FCB-9540-BD7C-25CF85F9CAE3}" name="Government entity" dataDxfId="61"/>
    <tableColumn id="5" xr3:uid="{FA9553A5-CECE-8A45-BAC8-5E7A83F25DF8}" name="Revenue value" dataDxfId="60" dataCellStyle="Comma"/>
    <tableColumn id="2" xr3:uid="{EB83F712-AAB7-3342-99EA-00E2F4641870}" name="Currency" dataDxfId="59"/>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90E1D30-3CDC-6F43-B013-DE2EBA7E35FD}" name="Table10" displayName="Table10" ref="B14:N1611" totalsRowShown="0" headerRowDxfId="58" dataDxfId="57">
  <autoFilter ref="B14:N1611" xr:uid="{F6A9E8DB-AAD3-4F23-BDF8-F73CD40C929E}"/>
  <tableColumns count="13">
    <tableColumn id="7" xr3:uid="{10A4922C-40D7-7F48-8AE4-6766F73C9157}" name="Sector" dataDxfId="56">
      <calculatedColumnFormula>VLOOKUP(C15,[1]!Companies[#Data],3,FALSE)</calculatedColumnFormula>
    </tableColumn>
    <tableColumn id="1" xr3:uid="{77AA0E38-6024-4449-9E2F-B18BDD00E22C}" name="Company" dataDxfId="55"/>
    <tableColumn id="3" xr3:uid="{662EDE06-FA37-6745-A56F-5D4D39AAE643}" name="Government entity" dataDxfId="54"/>
    <tableColumn id="4" xr3:uid="{6842145A-13A6-1942-8705-EDCE3CB91759}" name="Revenue stream name" dataDxfId="53"/>
    <tableColumn id="5" xr3:uid="{4BCB258E-8105-934E-A292-DBE47CB86513}" name="Levied on project (Y/N)" dataDxfId="52"/>
    <tableColumn id="6" xr3:uid="{D91E4A60-5A3A-6F44-BEEA-7166AABC4481}" name="Reported by project (Y/N)" dataDxfId="51" dataCellStyle="Comma"/>
    <tableColumn id="2" xr3:uid="{11746785-C094-2049-94D6-C1859BB06933}" name="Project name" dataDxfId="50"/>
    <tableColumn id="13" xr3:uid="{43C5ACCA-F60F-F147-A063-5322FAD5DBF4}" name="Reporting currency" dataDxfId="49"/>
    <tableColumn id="14" xr3:uid="{A2E8F5ED-84D6-8043-9DF5-3314992ABA76}" name="Revenue value" dataDxfId="48" dataCellStyle="Comma"/>
    <tableColumn id="18" xr3:uid="{95391FFA-83AF-2F44-AE61-B833FB38AA5E}" name="Payment made in-kind (Y/N)" dataDxfId="47"/>
    <tableColumn id="8" xr3:uid="{D4A67C12-1816-6149-BD61-419486418764}" name="In-kind volume (if applicable)" dataDxfId="46">
      <calculatedColumnFormula>'[18]Woodside Energy (Trin Block-3A)'!$G$66</calculatedColumnFormula>
    </tableColumn>
    <tableColumn id="9" xr3:uid="{C7682DFF-8519-7447-970F-95AC308653B9}" name="Unit (if applicable)" dataDxfId="45"/>
    <tableColumn id="10" xr3:uid="{04D97462-9C6F-764B-9797-24F6A71277D2}" name="Comments" dataDxfId="44"/>
  </tableColumns>
  <tableStyleInfo name="EITI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_Country_codes_and_currencies" displayName="Table1_Country_codes_and_currencies" ref="A2:G246" totalsRowShown="0" headerRowDxfId="43" dataDxfId="42">
  <autoFilter ref="A2:G246" xr:uid="{00000000-0009-0000-0100-000001000000}"/>
  <sortState ref="A3:G246">
    <sortCondition ref="A2:A246"/>
  </sortState>
  <tableColumns count="7">
    <tableColumn id="1" xr3:uid="{00000000-0010-0000-0100-000001000000}" name="Country or Area name" dataDxfId="41"/>
    <tableColumn id="2" xr3:uid="{00000000-0010-0000-0100-000002000000}" name="ISO Alpha-2 Code" dataDxfId="40"/>
    <tableColumn id="3" xr3:uid="{00000000-0010-0000-0100-000003000000}" name="ISO Alpha-3 Code" dataDxfId="39"/>
    <tableColumn id="4" xr3:uid="{00000000-0010-0000-0100-000004000000}" name="ISO Numeric Code (UN M49)" dataDxfId="38"/>
    <tableColumn id="5" xr3:uid="{00000000-0010-0000-0100-000005000000}" name="Currency code (ISO-4217)" dataDxfId="37"/>
    <tableColumn id="6" xr3:uid="{00000000-0010-0000-0100-000006000000}" name="Currency code num (ISO-4217)" dataDxfId="36"/>
    <tableColumn id="7" xr3:uid="{00000000-0010-0000-0100-000007000000}" name="Currency" dataDxfId="35"/>
  </tableColumns>
  <tableStyleInfo name="EITI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_Simple_options" displayName="Table2_Simple_options" ref="I2:I7" totalsRowShown="0" headerRowDxfId="34" dataDxfId="33">
  <autoFilter ref="I2:I7" xr:uid="{00000000-0009-0000-0100-000002000000}"/>
  <tableColumns count="1">
    <tableColumn id="1" xr3:uid="{00000000-0010-0000-0200-000001000000}" name="List" dataDxfId="32"/>
  </tableColumns>
  <tableStyleInfo name="EITI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_Currency_code_list" displayName="Table4_Currency_code_list" ref="I10:K168" totalsRowShown="0" headerRowDxfId="31" dataDxfId="29" headerRowBorderDxfId="30" tableBorderDxfId="28">
  <autoFilter ref="I10:K168" xr:uid="{00000000-0009-0000-0100-000004000000}"/>
  <tableColumns count="3">
    <tableColumn id="1" xr3:uid="{00000000-0010-0000-0300-000001000000}" name="Currency code (ISO-4217)" dataDxfId="27"/>
    <tableColumn id="2" xr3:uid="{00000000-0010-0000-0300-000002000000}" name="Currency code num (ISO-4217)" dataDxfId="26"/>
    <tableColumn id="3" xr3:uid="{00000000-0010-0000-0300-000003000000}" name="Currency" dataDxfId="25"/>
  </tableColumns>
  <tableStyleInfo name="EITI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_Reporting_options" displayName="Table3_Reporting_options" ref="K2:K7" totalsRowShown="0" headerRowDxfId="24" dataDxfId="23">
  <autoFilter ref="K2:K7" xr:uid="{00000000-0009-0000-0100-000003000000}"/>
  <tableColumns count="1">
    <tableColumn id="1" xr3:uid="{00000000-0010-0000-0400-000001000000}" name="List" dataDxfId="22"/>
  </tableColumns>
  <tableStyleInfo name="EITI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_Commodities_list" displayName="Table5_Commodities_list" ref="N2:P74" totalsRowShown="0" headerRowDxfId="21">
  <autoFilter ref="N2:P74" xr:uid="{00000000-0009-0000-0100-000005000000}"/>
  <sortState ref="N3:P72">
    <sortCondition ref="N2:N72"/>
  </sortState>
  <tableColumns count="3">
    <tableColumn id="1" xr3:uid="{00000000-0010-0000-0500-000001000000}" name="HS ProductCode" dataDxfId="20"/>
    <tableColumn id="2" xr3:uid="{00000000-0010-0000-0500-000002000000}" name="HS Product Description" dataDxfId="19"/>
    <tableColumn id="3" xr3:uid="{00000000-0010-0000-0500-000003000000}" name="HS Product Description w volume" dataDxfId="18"/>
  </tableColumns>
  <tableStyleInfo name="EITI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_GFS_codes_classification" displayName="Table6_GFS_codes_classification" ref="S2:Y30" totalsRowShown="0" headerRowDxfId="17" dataDxfId="16">
  <autoFilter ref="S2:Y30" xr:uid="{00000000-0009-0000-0100-000007000000}"/>
  <tableColumns count="7">
    <tableColumn id="4" xr3:uid="{00000000-0010-0000-0600-000004000000}" name="Combined" dataDxfId="15"/>
    <tableColumn id="1" xr3:uid="{00000000-0010-0000-0600-000001000000}" name="GFS description" dataDxfId="14"/>
    <tableColumn id="2" xr3:uid="{00000000-0010-0000-0600-000002000000}" name="GFS Code" dataDxfId="13"/>
    <tableColumn id="5" xr3:uid="{00000000-0010-0000-0600-000005000000}" name="GFS Level 1" dataDxfId="12"/>
    <tableColumn id="6" xr3:uid="{00000000-0010-0000-0600-000006000000}" name="GFS Level 2" dataDxfId="11"/>
    <tableColumn id="7" xr3:uid="{00000000-0010-0000-0600-000007000000}" name="GFS Level 3" dataDxfId="10"/>
    <tableColumn id="8" xr3:uid="{00000000-0010-0000-0600-000008000000}" name="GFS Level 4" dataDxfId="9"/>
  </tableColumns>
  <tableStyleInfo name="EITI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_sectors" displayName="Table7_sectors" ref="AA2:AA9" totalsRowShown="0" headerRowDxfId="8" dataDxfId="7">
  <autoFilter ref="AA2:AA9" xr:uid="{00000000-0009-0000-0100-000008000000}"/>
  <tableColumns count="1">
    <tableColumn id="1" xr3:uid="{00000000-0010-0000-0700-000001000000}" name="Sector(s)" dataDxfId="6"/>
  </tableColumns>
  <tableStyleInfo name="EITI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1484F34-3136-4474-B0D0-6479671F8D8E}" name="Table12" displayName="Table12" ref="AC2:AC8" totalsRowShown="0" headerRowDxfId="5" dataDxfId="4">
  <autoFilter ref="AC2:AC8" xr:uid="{1ADBC98D-8EE2-4E2D-8292-B9B5E1C6604C}"/>
  <tableColumns count="1">
    <tableColumn id="1" xr3:uid="{619D7381-1BA4-49E4-A221-3684B2D0D7D6}" name="Project phases" dataDxfId="3"/>
  </tableColumns>
  <tableStyleInfo name="EITI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2ACC1B-B4A5-4AF5-84E9-4D64F1CD3C41}" name="Government_entity_type" displayName="Government_entity_type" ref="AE2:AE7" totalsRowShown="0" headerRowDxfId="2" dataDxfId="1">
  <autoFilter ref="AE2:AE7" xr:uid="{0BF01CFB-5BFF-465C-ABA9-A1B7D70AB6D1}"/>
  <tableColumns count="1">
    <tableColumn id="1" xr3:uid="{85A7D8AC-4324-4EDB-9E4C-151DC7BBE4CC}" name="&lt; Agency type &gt;" dataDxfId="0"/>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iti.org/countries" TargetMode="External"/><Relationship Id="rId13" Type="http://schemas.openxmlformats.org/officeDocument/2006/relationships/printerSettings" Target="../printerSettings/printerSettings1.bin"/><Relationship Id="rId3" Type="http://schemas.openxmlformats.org/officeDocument/2006/relationships/hyperlink" Target="mailto:data@eiti.org" TargetMode="External"/><Relationship Id="rId7" Type="http://schemas.openxmlformats.org/officeDocument/2006/relationships/hyperlink" Target="mailto:data@eiti.org" TargetMode="External"/><Relationship Id="rId12" Type="http://schemas.openxmlformats.org/officeDocument/2006/relationships/hyperlink" Target="mailto:data@eiti.org?subject=Summary%20data%20feedback" TargetMode="External"/><Relationship Id="rId2" Type="http://schemas.openxmlformats.org/officeDocument/2006/relationships/hyperlink" Target="mailto:data@eiti.org" TargetMode="External"/><Relationship Id="rId1" Type="http://schemas.openxmlformats.org/officeDocument/2006/relationships/hyperlink" Target="https://eiti.org/data" TargetMode="External"/><Relationship Id="rId6" Type="http://schemas.openxmlformats.org/officeDocument/2006/relationships/hyperlink" Target="https://eiti.org/summary-data-template" TargetMode="External"/><Relationship Id="rId11" Type="http://schemas.openxmlformats.org/officeDocument/2006/relationships/hyperlink" Target="https://eiti.org/summary-data-template" TargetMode="External"/><Relationship Id="rId5" Type="http://schemas.openxmlformats.org/officeDocument/2006/relationships/hyperlink" Target="mailto:data@eiti.org" TargetMode="External"/><Relationship Id="rId10" Type="http://schemas.openxmlformats.org/officeDocument/2006/relationships/hyperlink" Target="https://eiti.org/countries" TargetMode="External"/><Relationship Id="rId4" Type="http://schemas.openxmlformats.org/officeDocument/2006/relationships/hyperlink" Target="mailto:data@eiti.org" TargetMode="External"/><Relationship Id="rId9" Type="http://schemas.openxmlformats.org/officeDocument/2006/relationships/hyperlink" Target="https://eiti.org/countrie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5" Type="http://schemas.openxmlformats.org/officeDocument/2006/relationships/printerSettings" Target="../printerSettings/printerSettings2.bin"/><Relationship Id="rId4" Type="http://schemas.openxmlformats.org/officeDocument/2006/relationships/hyperlink" Target="https://eiti.org/document/standard"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eiti.org/document/standard" TargetMode="External"/><Relationship Id="rId18" Type="http://schemas.openxmlformats.org/officeDocument/2006/relationships/hyperlink" Target="https://eiti.org/document/standard" TargetMode="External"/><Relationship Id="rId26" Type="http://schemas.openxmlformats.org/officeDocument/2006/relationships/hyperlink" Target="https://eiti.org/summary-data-template" TargetMode="External"/><Relationship Id="rId3" Type="http://schemas.openxmlformats.org/officeDocument/2006/relationships/hyperlink" Target="https://eiti.org/document/standard" TargetMode="External"/><Relationship Id="rId21" Type="http://schemas.openxmlformats.org/officeDocument/2006/relationships/hyperlink" Target="https://eiti.org/document/standard" TargetMode="External"/><Relationship Id="rId34" Type="http://schemas.openxmlformats.org/officeDocument/2006/relationships/hyperlink" Target="https://www.finance.gov.tt/publications/national-budget/review-of-the-economy/" TargetMode="External"/><Relationship Id="rId7" Type="http://schemas.openxmlformats.org/officeDocument/2006/relationships/hyperlink" Target="https://unstats.un.org/unsd/tradekb/Knowledgebase/50018/Harmonized-Commodity-Description-and-Coding-Systems-HS" TargetMode="External"/><Relationship Id="rId12" Type="http://schemas.openxmlformats.org/officeDocument/2006/relationships/hyperlink" Target="https://eiti.org/document/standard" TargetMode="External"/><Relationship Id="rId17" Type="http://schemas.openxmlformats.org/officeDocument/2006/relationships/hyperlink" Target="https://eiti.org/document/standard" TargetMode="External"/><Relationship Id="rId25" Type="http://schemas.openxmlformats.org/officeDocument/2006/relationships/hyperlink" Target="mailto:data@eiti.org" TargetMode="External"/><Relationship Id="rId33" Type="http://schemas.openxmlformats.org/officeDocument/2006/relationships/hyperlink" Target="http://www.auditorgeneral.gov.tt/" TargetMode="External"/><Relationship Id="rId2" Type="http://schemas.openxmlformats.org/officeDocument/2006/relationships/hyperlink" Target="https://eiti.org/document/standard" TargetMode="External"/><Relationship Id="rId16" Type="http://schemas.openxmlformats.org/officeDocument/2006/relationships/hyperlink" Target="https://eiti.org/document/standard" TargetMode="External"/><Relationship Id="rId20" Type="http://schemas.openxmlformats.org/officeDocument/2006/relationships/hyperlink" Target="https://eiti.org/document/standard" TargetMode="External"/><Relationship Id="rId29" Type="http://schemas.openxmlformats.org/officeDocument/2006/relationships/hyperlink" Target="https://www.energy.gov.tt/for-investors/fiscal-regime/"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standard" TargetMode="External"/><Relationship Id="rId11" Type="http://schemas.openxmlformats.org/officeDocument/2006/relationships/hyperlink" Target="https://eiti.org/document/standard" TargetMode="External"/><Relationship Id="rId24" Type="http://schemas.openxmlformats.org/officeDocument/2006/relationships/hyperlink" Target="https://unstats.un.org/unsd/nationalaccount/sna2008.asp" TargetMode="External"/><Relationship Id="rId32" Type="http://schemas.openxmlformats.org/officeDocument/2006/relationships/hyperlink" Target="https://www.finance.gov.tt/category/budget-statement/" TargetMode="External"/><Relationship Id="rId5" Type="http://schemas.openxmlformats.org/officeDocument/2006/relationships/hyperlink" Target="https://eiti.org/document/standard" TargetMode="External"/><Relationship Id="rId15" Type="http://schemas.openxmlformats.org/officeDocument/2006/relationships/hyperlink" Target="https://eiti.org/document/standard" TargetMode="External"/><Relationship Id="rId23" Type="http://schemas.openxmlformats.org/officeDocument/2006/relationships/hyperlink" Target="https://eiti.org/document/standard" TargetMode="External"/><Relationship Id="rId28" Type="http://schemas.openxmlformats.org/officeDocument/2006/relationships/hyperlink" Target="https://eiti.org/document/standard" TargetMode="External"/><Relationship Id="rId36" Type="http://schemas.openxmlformats.org/officeDocument/2006/relationships/printerSettings" Target="../printerSettings/printerSettings3.bin"/><Relationship Id="rId10" Type="http://schemas.openxmlformats.org/officeDocument/2006/relationships/hyperlink" Target="https://eiti.org/document/standard" TargetMode="External"/><Relationship Id="rId19" Type="http://schemas.openxmlformats.org/officeDocument/2006/relationships/hyperlink" Target="https://eiti.org/document/standard" TargetMode="External"/><Relationship Id="rId31" Type="http://schemas.openxmlformats.org/officeDocument/2006/relationships/hyperlink" Target="https://www.energy.gov.tt/" TargetMode="External"/><Relationship Id="rId4" Type="http://schemas.openxmlformats.org/officeDocument/2006/relationships/hyperlink" Target="https://eiti.org/document/standard" TargetMode="External"/><Relationship Id="rId9" Type="http://schemas.openxmlformats.org/officeDocument/2006/relationships/hyperlink" Target="https://eiti.org/document/standard" TargetMode="External"/><Relationship Id="rId14" Type="http://schemas.openxmlformats.org/officeDocument/2006/relationships/hyperlink" Target="https://eiti.org/document/standard" TargetMode="External"/><Relationship Id="rId22" Type="http://schemas.openxmlformats.org/officeDocument/2006/relationships/hyperlink" Target="https://eiti.org/document/standard" TargetMode="External"/><Relationship Id="rId27" Type="http://schemas.openxmlformats.org/officeDocument/2006/relationships/hyperlink" Target="https://eiti.org/document/standard" TargetMode="External"/><Relationship Id="rId30" Type="http://schemas.openxmlformats.org/officeDocument/2006/relationships/hyperlink" Target="https://www.energy.gov.tt/services/license-registers/" TargetMode="External"/><Relationship Id="rId35" Type="http://schemas.openxmlformats.org/officeDocument/2006/relationships/hyperlink" Target="https://www.ttparliament.org/wp-content/uploads/2024/07/a2024-15g.pdf" TargetMode="External"/><Relationship Id="rId8" Type="http://schemas.openxmlformats.org/officeDocument/2006/relationships/hyperlink" Target="https://eiti.org/document/standard"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eiti.org/summary-data-template" TargetMode="External"/><Relationship Id="rId7" Type="http://schemas.openxmlformats.org/officeDocument/2006/relationships/table" Target="../tables/table3.xml"/><Relationship Id="rId2" Type="http://schemas.openxmlformats.org/officeDocument/2006/relationships/hyperlink" Target="mailto:data@eiti.org" TargetMode="External"/><Relationship Id="rId1" Type="http://schemas.openxmlformats.org/officeDocument/2006/relationships/hyperlink" Target="mailto:data@eiti.org"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data@eiti.org" TargetMode="External"/><Relationship Id="rId7" Type="http://schemas.openxmlformats.org/officeDocument/2006/relationships/table" Target="../tables/table4.xml"/><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eiti.org/summary-data-templat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table" Target="../tables/table5.xml"/><Relationship Id="rId5" Type="http://schemas.openxmlformats.org/officeDocument/2006/relationships/printerSettings" Target="../printerSettings/printerSettings6.bin"/><Relationship Id="rId4" Type="http://schemas.openxmlformats.org/officeDocument/2006/relationships/hyperlink" Target="https://eiti.org/summary-data-template" TargetMode="External"/></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5688-E42F-4832-8C6E-9919F2571DF6}">
  <sheetPr codeName="Sheet1"/>
  <dimension ref="B1:G57"/>
  <sheetViews>
    <sheetView showGridLines="0" topLeftCell="A20" zoomScale="70" zoomScaleNormal="70" workbookViewId="0">
      <selection activeCell="H34" sqref="H34"/>
    </sheetView>
  </sheetViews>
  <sheetFormatPr defaultColWidth="4" defaultRowHeight="24" customHeight="1" x14ac:dyDescent="0.35"/>
  <cols>
    <col min="1" max="1" width="4" style="17"/>
    <col min="2" max="2" width="4" style="17" hidden="1" customWidth="1"/>
    <col min="3" max="3" width="76.453125" style="17" customWidth="1"/>
    <col min="4" max="4" width="2.81640625" style="17" customWidth="1"/>
    <col min="5" max="5" width="56.1796875" style="17" customWidth="1"/>
    <col min="6" max="6" width="2.81640625" style="17" customWidth="1"/>
    <col min="7" max="7" width="50.453125" style="17" customWidth="1"/>
    <col min="8" max="16384" width="4" style="17"/>
  </cols>
  <sheetData>
    <row r="1" spans="3:7" ht="15.75" customHeight="1" x14ac:dyDescent="0.35">
      <c r="C1" s="18"/>
    </row>
    <row r="2" spans="3:7" ht="15" x14ac:dyDescent="0.35"/>
    <row r="3" spans="3:7" ht="15" x14ac:dyDescent="0.35">
      <c r="E3" s="19"/>
      <c r="G3" s="19"/>
    </row>
    <row r="4" spans="3:7" ht="15" x14ac:dyDescent="0.35">
      <c r="E4" s="19" t="s">
        <v>1648</v>
      </c>
      <c r="G4" s="189" t="s">
        <v>1649</v>
      </c>
    </row>
    <row r="5" spans="3:7" ht="15" x14ac:dyDescent="0.35"/>
    <row r="6" spans="3:7" ht="3.75" customHeight="1" x14ac:dyDescent="0.35"/>
    <row r="7" spans="3:7" ht="3.75" customHeight="1" x14ac:dyDescent="0.35"/>
    <row r="8" spans="3:7" ht="15" x14ac:dyDescent="0.35"/>
    <row r="9" spans="3:7" ht="15" x14ac:dyDescent="0.35">
      <c r="C9" s="37"/>
      <c r="D9" s="38"/>
      <c r="E9" s="38"/>
      <c r="F9" s="39"/>
      <c r="G9" s="39"/>
    </row>
    <row r="10" spans="3:7" ht="22.5" x14ac:dyDescent="0.35">
      <c r="C10" s="117" t="s">
        <v>0</v>
      </c>
      <c r="D10" s="40"/>
      <c r="E10" s="40"/>
      <c r="F10" s="39"/>
      <c r="G10" s="39"/>
    </row>
    <row r="11" spans="3:7" ht="15" x14ac:dyDescent="0.35">
      <c r="C11" s="41" t="s">
        <v>1877</v>
      </c>
      <c r="D11" s="42"/>
      <c r="E11" s="42"/>
      <c r="F11" s="39"/>
      <c r="G11" s="39"/>
    </row>
    <row r="12" spans="3:7" ht="15" x14ac:dyDescent="0.35">
      <c r="C12" s="37"/>
      <c r="D12" s="38"/>
      <c r="E12" s="38"/>
      <c r="F12" s="39"/>
      <c r="G12" s="39"/>
    </row>
    <row r="13" spans="3:7" ht="15" x14ac:dyDescent="0.35">
      <c r="C13" s="43" t="s">
        <v>1958</v>
      </c>
      <c r="D13" s="38"/>
      <c r="E13" s="38"/>
      <c r="F13" s="39"/>
      <c r="G13" s="39"/>
    </row>
    <row r="14" spans="3:7" ht="15" x14ac:dyDescent="0.35">
      <c r="C14" s="271" t="s">
        <v>5</v>
      </c>
      <c r="D14" s="271"/>
      <c r="E14" s="271"/>
      <c r="F14" s="39"/>
      <c r="G14" s="39"/>
    </row>
    <row r="15" spans="3:7" ht="15" x14ac:dyDescent="0.35">
      <c r="C15" s="44"/>
      <c r="D15" s="44"/>
      <c r="E15" s="44"/>
      <c r="F15" s="39"/>
      <c r="G15" s="39"/>
    </row>
    <row r="16" spans="3:7" ht="15" x14ac:dyDescent="0.35">
      <c r="C16" s="45" t="s">
        <v>1651</v>
      </c>
      <c r="D16" s="46"/>
      <c r="E16" s="46"/>
      <c r="F16" s="39"/>
      <c r="G16" s="39"/>
    </row>
    <row r="17" spans="3:7" ht="15" x14ac:dyDescent="0.35">
      <c r="C17" s="47" t="s">
        <v>1652</v>
      </c>
      <c r="D17" s="46"/>
      <c r="E17" s="46"/>
      <c r="F17" s="39"/>
      <c r="G17" s="39"/>
    </row>
    <row r="18" spans="3:7" ht="15" x14ac:dyDescent="0.35">
      <c r="C18" s="47" t="s">
        <v>1653</v>
      </c>
      <c r="D18" s="46"/>
      <c r="E18" s="46"/>
      <c r="F18" s="39"/>
      <c r="G18" s="39"/>
    </row>
    <row r="19" spans="3:7" ht="15" x14ac:dyDescent="0.35">
      <c r="C19" s="275" t="s">
        <v>1855</v>
      </c>
      <c r="D19" s="275"/>
      <c r="E19" s="275"/>
      <c r="F19" s="39"/>
      <c r="G19" s="39"/>
    </row>
    <row r="20" spans="3:7" ht="32" customHeight="1" x14ac:dyDescent="0.35">
      <c r="C20" s="270" t="s">
        <v>1856</v>
      </c>
      <c r="D20" s="270"/>
      <c r="E20" s="270"/>
      <c r="F20" s="39"/>
      <c r="G20" s="39"/>
    </row>
    <row r="21" spans="3:7" ht="15" x14ac:dyDescent="0.35">
      <c r="C21" s="46"/>
      <c r="D21" s="46"/>
      <c r="E21" s="46"/>
      <c r="F21" s="39"/>
      <c r="G21" s="39"/>
    </row>
    <row r="22" spans="3:7" ht="15" x14ac:dyDescent="0.35">
      <c r="C22" s="45" t="s">
        <v>1857</v>
      </c>
      <c r="D22" s="47"/>
      <c r="E22" s="47"/>
      <c r="F22" s="39"/>
      <c r="G22" s="39"/>
    </row>
    <row r="23" spans="3:7" ht="15" x14ac:dyDescent="0.35">
      <c r="C23" s="47"/>
      <c r="D23" s="47"/>
      <c r="E23" s="47"/>
      <c r="F23" s="39"/>
      <c r="G23" s="39"/>
    </row>
    <row r="24" spans="3:7" ht="15" x14ac:dyDescent="0.35">
      <c r="C24" s="48"/>
      <c r="D24" s="40"/>
      <c r="E24" s="40"/>
      <c r="F24" s="39"/>
      <c r="G24" s="39"/>
    </row>
    <row r="25" spans="3:7" ht="15" x14ac:dyDescent="0.35">
      <c r="C25" s="49" t="s">
        <v>1654</v>
      </c>
      <c r="D25" s="40"/>
      <c r="E25" s="40"/>
      <c r="F25" s="39"/>
      <c r="G25" s="39"/>
    </row>
    <row r="26" spans="3:7" ht="15" x14ac:dyDescent="0.35">
      <c r="C26" s="50"/>
      <c r="D26" s="40"/>
      <c r="E26" s="40"/>
      <c r="F26" s="39"/>
      <c r="G26" s="39"/>
    </row>
    <row r="27" spans="3:7" ht="15" x14ac:dyDescent="0.35">
      <c r="C27" s="51" t="s">
        <v>1858</v>
      </c>
      <c r="D27" s="40"/>
      <c r="E27" s="40"/>
      <c r="F27" s="39"/>
      <c r="G27" s="39"/>
    </row>
    <row r="28" spans="3:7" ht="15" x14ac:dyDescent="0.35">
      <c r="C28" s="51" t="s">
        <v>1859</v>
      </c>
      <c r="D28" s="40"/>
      <c r="E28" s="40"/>
      <c r="F28" s="39"/>
      <c r="G28" s="39"/>
    </row>
    <row r="29" spans="3:7" ht="15" x14ac:dyDescent="0.35">
      <c r="C29" s="51" t="s">
        <v>1860</v>
      </c>
      <c r="D29" s="40"/>
      <c r="E29" s="40"/>
      <c r="F29" s="39"/>
      <c r="G29" s="39"/>
    </row>
    <row r="30" spans="3:7" ht="15" x14ac:dyDescent="0.35">
      <c r="C30" s="51" t="s">
        <v>1861</v>
      </c>
      <c r="D30" s="40"/>
      <c r="E30" s="40"/>
      <c r="F30" s="39"/>
      <c r="G30" s="39"/>
    </row>
    <row r="31" spans="3:7" ht="15" x14ac:dyDescent="0.35">
      <c r="C31" s="51" t="s">
        <v>1862</v>
      </c>
      <c r="D31" s="40"/>
      <c r="E31" s="40"/>
      <c r="F31" s="39"/>
      <c r="G31" s="39"/>
    </row>
    <row r="32" spans="3:7" ht="15" x14ac:dyDescent="0.35">
      <c r="C32" s="48"/>
      <c r="D32" s="48"/>
      <c r="E32" s="48"/>
      <c r="F32" s="39"/>
      <c r="G32" s="39"/>
    </row>
    <row r="33" spans="3:7" ht="15" x14ac:dyDescent="0.35">
      <c r="C33" s="268" t="s">
        <v>1876</v>
      </c>
      <c r="D33" s="268"/>
      <c r="E33" s="268"/>
      <c r="F33" s="268"/>
      <c r="G33" s="268"/>
    </row>
    <row r="34" spans="3:7" s="20" customFormat="1" ht="15" x14ac:dyDescent="0.4">
      <c r="C34" s="21"/>
      <c r="D34" s="21"/>
      <c r="E34" s="22"/>
    </row>
    <row r="35" spans="3:7" ht="30" x14ac:dyDescent="0.35">
      <c r="C35" s="52" t="s">
        <v>1879</v>
      </c>
      <c r="E35" s="211" t="s">
        <v>1655</v>
      </c>
      <c r="G35" s="24" t="s">
        <v>1656</v>
      </c>
    </row>
    <row r="36" spans="3:7" s="20" customFormat="1" ht="15" x14ac:dyDescent="0.35">
      <c r="C36" s="25"/>
      <c r="E36" s="25"/>
      <c r="G36" s="25"/>
    </row>
    <row r="37" spans="3:7" ht="15" x14ac:dyDescent="0.4">
      <c r="C37" s="45" t="s">
        <v>1878</v>
      </c>
      <c r="D37" s="48"/>
      <c r="E37" s="53"/>
      <c r="F37" s="39"/>
      <c r="G37" s="39"/>
    </row>
    <row r="38" spans="3:7" ht="15" x14ac:dyDescent="0.4">
      <c r="C38" s="26"/>
      <c r="D38" s="26"/>
      <c r="E38" s="27"/>
    </row>
    <row r="40" spans="3:7" ht="15.5" customHeight="1" x14ac:dyDescent="0.35">
      <c r="C40" s="54" t="s">
        <v>1863</v>
      </c>
      <c r="D40" s="28"/>
      <c r="E40" s="57" t="s">
        <v>1864</v>
      </c>
      <c r="F40" s="58"/>
      <c r="G40" s="59"/>
    </row>
    <row r="41" spans="3:7" ht="43.5" customHeight="1" x14ac:dyDescent="0.35">
      <c r="C41" s="55" t="s">
        <v>1865</v>
      </c>
      <c r="D41" s="28"/>
      <c r="E41" s="60" t="s">
        <v>1866</v>
      </c>
      <c r="F41" s="61"/>
      <c r="G41" s="62"/>
    </row>
    <row r="42" spans="3:7" ht="31.5" customHeight="1" x14ac:dyDescent="0.35">
      <c r="C42" s="55" t="s">
        <v>1867</v>
      </c>
      <c r="D42" s="28"/>
      <c r="E42" s="63" t="s">
        <v>1868</v>
      </c>
      <c r="F42" s="61"/>
      <c r="G42" s="62"/>
    </row>
    <row r="43" spans="3:7" ht="24" customHeight="1" x14ac:dyDescent="0.35">
      <c r="C43" s="55" t="s">
        <v>1869</v>
      </c>
      <c r="D43" s="28"/>
      <c r="E43" s="60" t="s">
        <v>1870</v>
      </c>
      <c r="F43" s="61"/>
      <c r="G43" s="62"/>
    </row>
    <row r="44" spans="3:7" ht="48" customHeight="1" x14ac:dyDescent="0.35">
      <c r="C44" s="56" t="s">
        <v>1871</v>
      </c>
      <c r="D44" s="28"/>
      <c r="E44" s="64" t="s">
        <v>1872</v>
      </c>
      <c r="F44" s="65"/>
      <c r="G44" s="66"/>
    </row>
    <row r="45" spans="3:7" ht="12" customHeight="1" thickBot="1" x14ac:dyDescent="0.4"/>
    <row r="46" spans="3:7" ht="15.5" thickBot="1" x14ac:dyDescent="0.4">
      <c r="C46" s="272" t="s">
        <v>1854</v>
      </c>
      <c r="D46" s="273"/>
      <c r="E46" s="273"/>
      <c r="F46" s="273"/>
      <c r="G46" s="274"/>
    </row>
    <row r="47" spans="3:7" ht="15.5" thickBot="1" x14ac:dyDescent="0.4">
      <c r="C47" s="269" t="s">
        <v>1873</v>
      </c>
      <c r="D47" s="269"/>
      <c r="E47" s="269"/>
      <c r="F47" s="269"/>
      <c r="G47" s="269"/>
    </row>
    <row r="48" spans="3:7" ht="15.5" thickBot="1" x14ac:dyDescent="0.4">
      <c r="C48" s="26"/>
      <c r="D48" s="26"/>
      <c r="E48" s="26"/>
      <c r="F48" s="26"/>
    </row>
    <row r="49" spans="2:7" ht="15" x14ac:dyDescent="0.35">
      <c r="C49" s="29" t="s">
        <v>1853</v>
      </c>
      <c r="D49" s="30"/>
      <c r="E49" s="31"/>
      <c r="F49" s="30"/>
      <c r="G49" s="30"/>
    </row>
    <row r="50" spans="2:7" ht="15" x14ac:dyDescent="0.35">
      <c r="C50" s="267" t="s">
        <v>1874</v>
      </c>
      <c r="D50" s="267"/>
      <c r="E50" s="267"/>
      <c r="F50" s="267"/>
      <c r="G50" s="267"/>
    </row>
    <row r="51" spans="2:7" ht="15" x14ac:dyDescent="0.35">
      <c r="B51" s="32" t="s">
        <v>993</v>
      </c>
      <c r="C51" s="33" t="s">
        <v>1875</v>
      </c>
      <c r="D51" s="32"/>
      <c r="E51" s="34"/>
      <c r="F51" s="32"/>
      <c r="G51" s="35"/>
    </row>
    <row r="52" spans="2:7" ht="15" x14ac:dyDescent="0.35"/>
    <row r="53" spans="2:7" ht="15" x14ac:dyDescent="0.35"/>
    <row r="54" spans="2:7" ht="15" x14ac:dyDescent="0.35"/>
    <row r="55" spans="2:7" ht="15" x14ac:dyDescent="0.35"/>
    <row r="56" spans="2:7" ht="15" x14ac:dyDescent="0.35"/>
    <row r="57" spans="2:7" ht="15" x14ac:dyDescent="0.35"/>
  </sheetData>
  <mergeCells count="7">
    <mergeCell ref="C50:G50"/>
    <mergeCell ref="C33:G33"/>
    <mergeCell ref="C47:G47"/>
    <mergeCell ref="C20:E20"/>
    <mergeCell ref="C14:E14"/>
    <mergeCell ref="C46:G46"/>
    <mergeCell ref="C19:E19"/>
  </mergeCells>
  <dataValidations count="2">
    <dataValidation type="whole" errorStyle="warning" allowBlank="1" showInputMessage="1" showErrorMessage="1" errorTitle="Please don't edit this cell" error="To be input by the International Secretariat" sqref="G4" xr:uid="{9CAED772-5693-4F11-946B-BF3C0AB9D21C}">
      <formula1>444</formula1>
      <formula2>555</formula2>
    </dataValidation>
    <dataValidation type="whole" allowBlank="1" showInputMessage="1" showErrorMessage="1" errorTitle="Do not edit these cells" error="Please do not edit these cells" sqref="G1:G3 C1:F4 C5:G52" xr:uid="{0CFC7B6E-3E5D-41BA-AAED-1E7AB33DBBBD}">
      <formula1>10000</formula1>
      <formula2>50000</formula2>
    </dataValidation>
  </dataValidations>
  <hyperlinks>
    <hyperlink ref="C20:E20" r:id="rId1" display="The data will be used to populate the global EITI data repository, available on the international EITI website: https://eiti.org/data" xr:uid="{91764B2B-390F-4282-BF0A-23BDEE8BB758}"/>
    <hyperlink ref="C47:G47" r:id="rId2" display="Give us your feedback or report a conflict in the data! Write to us at  data@eiti.org" xr:uid="{35B72654-1E12-4C3B-B5E0-4E543581A292}"/>
    <hyperlink ref="G47" r:id="rId3" display="Give us your feedback or report a conflict in the data! Write to us at  data@eiti.org" xr:uid="{819E44F5-39EF-4966-99B8-F4D1C6CD6EE1}"/>
    <hyperlink ref="E47:F47" r:id="rId4" display="Give us your feedback or report a conflict in the data! Write to us at  data@eiti.org" xr:uid="{01036C29-2A34-47DF-A023-B7343C8F033F}"/>
    <hyperlink ref="F47" r:id="rId5" display="Give us your feedback or report a conflict in the data! Write to us at  data@eiti.org" xr:uid="{B81F9E1C-4813-4A77-84E3-ACD89DAE16E9}"/>
    <hyperlink ref="C46:G46" r:id="rId6" display="For the latest version of Summary data templates, see  https://eiti.org/summary-data-template" xr:uid="{9C2E2180-4461-44AD-A05F-7FFB557A97F6}"/>
    <hyperlink ref="C19:E19" r:id="rId7" display="3. This Data sheet should be submitted alongside the EITI Report. Send it to the International Secretariat: data@eiti.org " xr:uid="{2FD53678-CD97-4AD4-AF43-BF157E80D8EC}"/>
    <hyperlink ref="F46" r:id="rId8" display="Curious about your country? Check if you country implements the EITI Standard at  https://eiti.org/countries" xr:uid="{8EA84958-AA98-4BFD-BEB1-A9D863663610}"/>
    <hyperlink ref="E46:F46" r:id="rId9" display="Curious about your country? Check if you country implements the EITI Standard at  https://eiti.org/countries" xr:uid="{C3F91BDC-7793-4335-8ADC-4696DC2DE7B4}"/>
    <hyperlink ref="G46" r:id="rId10" display="Curious about your country? Check if you country implements the EITI Standard at  https://eiti.org/countries" xr:uid="{3D1C7DB1-739B-4AEC-9446-E9FD67FCE175}"/>
    <hyperlink ref="C46:G46" r:id="rId11" display="For the latest version of Summary data templates, see  https://eiti.org/summary-data-template" xr:uid="{C5DF08ED-267B-41AB-AFFD-42DF94B4D193}"/>
    <hyperlink ref="C33:D33" r:id="rId12" display="The International Secretariat can provide advice and support on request. Please contact " xr:uid="{0296C1C5-C2F5-472B-8022-3DC0B070763E}"/>
  </hyperlinks>
  <pageMargins left="0.7" right="0.7" top="0.75" bottom="0.75" header="0.3" footer="0.3"/>
  <pageSetup paperSize="9"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5"/>
  <sheetViews>
    <sheetView showGridLines="0" tabSelected="1" topLeftCell="A51" zoomScaleNormal="100" workbookViewId="0">
      <selection activeCell="E46" sqref="E46"/>
    </sheetView>
  </sheetViews>
  <sheetFormatPr defaultColWidth="4" defaultRowHeight="24" customHeight="1" x14ac:dyDescent="0.35"/>
  <cols>
    <col min="1" max="1" width="4" style="7"/>
    <col min="2" max="2" width="4" style="7" hidden="1" customWidth="1"/>
    <col min="3" max="3" width="75" style="7" bestFit="1" customWidth="1"/>
    <col min="4" max="4" width="2.81640625" style="7" customWidth="1"/>
    <col min="5" max="5" width="44.453125" style="7" bestFit="1" customWidth="1"/>
    <col min="6" max="6" width="2.81640625" style="7" customWidth="1"/>
    <col min="7" max="7" width="40.1796875" style="7" bestFit="1" customWidth="1"/>
    <col min="8" max="16384" width="4" style="7"/>
  </cols>
  <sheetData>
    <row r="1" spans="1:7" ht="16" x14ac:dyDescent="0.35"/>
    <row r="2" spans="1:7" ht="16" x14ac:dyDescent="0.35">
      <c r="C2" s="279" t="s">
        <v>1880</v>
      </c>
      <c r="D2" s="279"/>
      <c r="E2" s="279"/>
      <c r="F2" s="279"/>
      <c r="G2" s="279"/>
    </row>
    <row r="3" spans="1:7" s="184" customFormat="1" ht="22.5" x14ac:dyDescent="0.35">
      <c r="C3" s="280" t="s">
        <v>1650</v>
      </c>
      <c r="D3" s="280"/>
      <c r="E3" s="280"/>
      <c r="F3" s="280"/>
      <c r="G3" s="280"/>
    </row>
    <row r="4" spans="1:7" ht="12.75" customHeight="1" x14ac:dyDescent="0.35">
      <c r="C4" s="281" t="s">
        <v>1881</v>
      </c>
      <c r="D4" s="281"/>
      <c r="E4" s="281"/>
      <c r="F4" s="281"/>
      <c r="G4" s="281"/>
    </row>
    <row r="5" spans="1:7" ht="12.75" customHeight="1" x14ac:dyDescent="0.35">
      <c r="C5" s="282" t="s">
        <v>1647</v>
      </c>
      <c r="D5" s="282"/>
      <c r="E5" s="282"/>
      <c r="F5" s="282"/>
      <c r="G5" s="282"/>
    </row>
    <row r="6" spans="1:7" ht="12.75" customHeight="1" x14ac:dyDescent="0.35">
      <c r="C6" s="282" t="s">
        <v>1882</v>
      </c>
      <c r="D6" s="282"/>
      <c r="E6" s="282"/>
      <c r="F6" s="282"/>
      <c r="G6" s="282"/>
    </row>
    <row r="7" spans="1:7" ht="12.75" customHeight="1" x14ac:dyDescent="0.4">
      <c r="C7" s="286" t="s">
        <v>1883</v>
      </c>
      <c r="D7" s="286"/>
      <c r="E7" s="286"/>
      <c r="F7" s="286"/>
      <c r="G7" s="286"/>
    </row>
    <row r="8" spans="1:7" ht="16" x14ac:dyDescent="0.35">
      <c r="C8" s="17"/>
      <c r="D8" s="67"/>
      <c r="E8" s="67"/>
      <c r="F8" s="17"/>
      <c r="G8" s="17"/>
    </row>
    <row r="9" spans="1:7" ht="16" x14ac:dyDescent="0.35">
      <c r="C9" s="52" t="s">
        <v>1956</v>
      </c>
      <c r="D9" s="20"/>
      <c r="E9" s="23" t="s">
        <v>1955</v>
      </c>
      <c r="F9" s="20"/>
      <c r="G9" s="24" t="s">
        <v>1656</v>
      </c>
    </row>
    <row r="10" spans="1:7" ht="16" x14ac:dyDescent="0.35">
      <c r="C10" s="17"/>
      <c r="D10" s="67"/>
      <c r="E10" s="67"/>
      <c r="F10" s="17"/>
      <c r="G10" s="17"/>
    </row>
    <row r="11" spans="1:7" s="184" customFormat="1" ht="22.5" x14ac:dyDescent="0.35">
      <c r="B11" s="186"/>
      <c r="C11" s="200" t="s">
        <v>1642</v>
      </c>
      <c r="E11" s="185"/>
    </row>
    <row r="12" spans="1:7" ht="19.5" thickBot="1" x14ac:dyDescent="0.4">
      <c r="A12" s="13"/>
      <c r="B12" s="13"/>
      <c r="C12" s="201" t="s">
        <v>1327</v>
      </c>
      <c r="D12" s="202"/>
      <c r="E12" s="203" t="s">
        <v>1005</v>
      </c>
      <c r="F12" s="202"/>
      <c r="G12" s="204" t="s">
        <v>1339</v>
      </c>
    </row>
    <row r="13" spans="1:7" ht="16.5" thickBot="1" x14ac:dyDescent="0.4">
      <c r="B13" s="14"/>
      <c r="C13" s="68" t="s">
        <v>993</v>
      </c>
      <c r="D13" s="69"/>
      <c r="E13" s="70"/>
      <c r="F13" s="69"/>
      <c r="G13" s="70"/>
    </row>
    <row r="14" spans="1:7" ht="16" x14ac:dyDescent="0.35">
      <c r="A14" s="9"/>
      <c r="B14" s="9" t="s">
        <v>993</v>
      </c>
      <c r="C14" s="71" t="s">
        <v>983</v>
      </c>
      <c r="D14" s="32"/>
      <c r="E14" s="107" t="s">
        <v>651</v>
      </c>
      <c r="F14" s="32"/>
      <c r="G14" s="72"/>
    </row>
    <row r="15" spans="1:7" ht="16" x14ac:dyDescent="0.35">
      <c r="A15" s="9"/>
      <c r="B15" s="9" t="s">
        <v>993</v>
      </c>
      <c r="C15" s="71" t="s">
        <v>737</v>
      </c>
      <c r="D15" s="32"/>
      <c r="E15" s="74" t="str">
        <f>IFERROR(VLOOKUP($E$14,Table1_Country_codes_and_currencies[],3,FALSE),"")</f>
        <v>TTO</v>
      </c>
      <c r="F15" s="32"/>
      <c r="G15" s="72"/>
    </row>
    <row r="16" spans="1:7" ht="16" x14ac:dyDescent="0.35">
      <c r="B16" s="9" t="s">
        <v>993</v>
      </c>
      <c r="C16" s="71" t="s">
        <v>1325</v>
      </c>
      <c r="D16" s="32"/>
      <c r="E16" s="74" t="str">
        <f>IFERROR(VLOOKUP($E$14,Table1_Country_codes_and_currencies[],7,FALSE),"")</f>
        <v>Trinidad and Tobago Dollar</v>
      </c>
      <c r="F16" s="32"/>
      <c r="G16" s="72"/>
    </row>
    <row r="17" spans="1:7" ht="16.5" thickBot="1" x14ac:dyDescent="0.4">
      <c r="B17" s="9" t="s">
        <v>993</v>
      </c>
      <c r="C17" s="78" t="s">
        <v>1326</v>
      </c>
      <c r="D17" s="75"/>
      <c r="E17" s="76" t="str">
        <f>IFERROR(VLOOKUP($E$14,Table1_Country_codes_and_currencies[],5,FALSE),"")</f>
        <v>TTD</v>
      </c>
      <c r="F17" s="75"/>
      <c r="G17" s="77"/>
    </row>
    <row r="18" spans="1:7" ht="16.5" thickBot="1" x14ac:dyDescent="0.4">
      <c r="B18" s="14"/>
      <c r="C18" s="68" t="s">
        <v>994</v>
      </c>
      <c r="D18" s="69"/>
      <c r="E18" s="70"/>
      <c r="F18" s="69"/>
      <c r="G18" s="70"/>
    </row>
    <row r="19" spans="1:7" ht="16" x14ac:dyDescent="0.35">
      <c r="A19" s="9"/>
      <c r="B19" s="9" t="s">
        <v>994</v>
      </c>
      <c r="C19" s="71" t="s">
        <v>984</v>
      </c>
      <c r="D19" s="32"/>
      <c r="E19" s="108">
        <v>44470</v>
      </c>
      <c r="F19" s="32"/>
      <c r="G19" s="72"/>
    </row>
    <row r="20" spans="1:7" ht="16.5" thickBot="1" x14ac:dyDescent="0.4">
      <c r="A20" s="9"/>
      <c r="B20" s="9" t="s">
        <v>994</v>
      </c>
      <c r="C20" s="78" t="s">
        <v>985</v>
      </c>
      <c r="D20" s="75"/>
      <c r="E20" s="108">
        <v>44834</v>
      </c>
      <c r="F20" s="75"/>
      <c r="G20" s="77"/>
    </row>
    <row r="21" spans="1:7" ht="16.5" thickBot="1" x14ac:dyDescent="0.4">
      <c r="B21" s="14"/>
      <c r="C21" s="68" t="s">
        <v>1328</v>
      </c>
      <c r="D21" s="69"/>
      <c r="E21" s="79"/>
      <c r="F21" s="69"/>
      <c r="G21" s="70"/>
    </row>
    <row r="22" spans="1:7" ht="16" x14ac:dyDescent="0.35">
      <c r="B22" s="9" t="s">
        <v>1328</v>
      </c>
      <c r="C22" s="80" t="s">
        <v>995</v>
      </c>
      <c r="D22" s="32"/>
      <c r="E22" s="107" t="s">
        <v>996</v>
      </c>
      <c r="F22" s="32"/>
      <c r="G22" s="72"/>
    </row>
    <row r="23" spans="1:7" ht="16" x14ac:dyDescent="0.35">
      <c r="A23" s="9"/>
      <c r="B23" s="9" t="s">
        <v>1328</v>
      </c>
      <c r="C23" s="71" t="s">
        <v>1004</v>
      </c>
      <c r="D23" s="32"/>
      <c r="E23" s="109" t="s">
        <v>2117</v>
      </c>
      <c r="F23" s="32"/>
      <c r="G23" s="72"/>
    </row>
    <row r="24" spans="1:7" ht="16" x14ac:dyDescent="0.35">
      <c r="B24" s="9" t="s">
        <v>1328</v>
      </c>
      <c r="C24" s="71" t="s">
        <v>1002</v>
      </c>
      <c r="D24" s="32"/>
      <c r="E24" s="110" t="str">
        <f>IF(OR($E$22=Lists!$I$4,$E$22=Lists!$I$5),"&lt;Date in this format: YYYY-MM-DD&gt;","")</f>
        <v>&lt;Date in this format: YYYY-MM-DD&gt;</v>
      </c>
      <c r="F24" s="32"/>
      <c r="G24" s="72" t="s">
        <v>2147</v>
      </c>
    </row>
    <row r="25" spans="1:7" ht="16" x14ac:dyDescent="0.35">
      <c r="A25" s="9"/>
      <c r="B25" s="9" t="s">
        <v>1328</v>
      </c>
      <c r="C25" s="71" t="s">
        <v>1332</v>
      </c>
      <c r="D25" s="32"/>
      <c r="E25" s="111" t="str">
        <f>IF(OR($E$22=Lists!$I$4,$E$22=Lists!$I$5),"&lt;URL&gt;","")</f>
        <v>&lt;URL&gt;</v>
      </c>
      <c r="F25" s="32"/>
      <c r="G25" s="72" t="s">
        <v>2147</v>
      </c>
    </row>
    <row r="26" spans="1:7" ht="16" x14ac:dyDescent="0.35">
      <c r="B26" s="9" t="s">
        <v>1328</v>
      </c>
      <c r="C26" s="81" t="s">
        <v>1760</v>
      </c>
      <c r="D26" s="82"/>
      <c r="E26" s="109" t="s">
        <v>1001</v>
      </c>
      <c r="F26" s="82"/>
      <c r="G26" s="83"/>
    </row>
    <row r="27" spans="1:7" ht="16" x14ac:dyDescent="0.35">
      <c r="B27" s="9" t="s">
        <v>1328</v>
      </c>
      <c r="C27" s="71" t="s">
        <v>1668</v>
      </c>
      <c r="D27" s="32"/>
      <c r="E27" s="110" t="str">
        <f>IF(OR($E$26=Lists!$I$4,$E$26=Lists!$I$5),"&lt;Date in this format: YYYY-MM-DD&gt;","")</f>
        <v>&lt;Date in this format: YYYY-MM-DD&gt;</v>
      </c>
      <c r="F27" s="32"/>
      <c r="G27" s="84" t="s">
        <v>2145</v>
      </c>
    </row>
    <row r="28" spans="1:7" ht="16" x14ac:dyDescent="0.35">
      <c r="A28" s="9"/>
      <c r="B28" s="9" t="s">
        <v>1328</v>
      </c>
      <c r="C28" s="71" t="s">
        <v>1684</v>
      </c>
      <c r="D28" s="32"/>
      <c r="E28" s="111" t="s">
        <v>2129</v>
      </c>
      <c r="F28" s="32"/>
      <c r="G28" s="84"/>
    </row>
    <row r="29" spans="1:7" ht="16" x14ac:dyDescent="0.35">
      <c r="B29" s="9" t="s">
        <v>1328</v>
      </c>
      <c r="C29" s="81" t="s">
        <v>1329</v>
      </c>
      <c r="D29" s="82"/>
      <c r="E29" s="109" t="s">
        <v>996</v>
      </c>
      <c r="F29" s="85"/>
      <c r="G29" s="86" t="s">
        <v>2146</v>
      </c>
    </row>
    <row r="30" spans="1:7" ht="16" x14ac:dyDescent="0.35">
      <c r="A30" s="9"/>
      <c r="B30" s="9" t="s">
        <v>1328</v>
      </c>
      <c r="C30" s="71" t="s">
        <v>1330</v>
      </c>
      <c r="D30" s="32"/>
      <c r="E30" s="110" t="str">
        <f>IF(OR($E$29=Lists!$I$4,$E$29=Lists!$I$5),"&lt;Date in this format: YYYY-MM-DD&gt;","")</f>
        <v>&lt;Date in this format: YYYY-MM-DD&gt;</v>
      </c>
      <c r="F30" s="32"/>
      <c r="G30" s="72" t="s">
        <v>2147</v>
      </c>
    </row>
    <row r="31" spans="1:7" ht="16.5" thickBot="1" x14ac:dyDescent="0.4">
      <c r="A31" s="9"/>
      <c r="B31" s="9" t="s">
        <v>1328</v>
      </c>
      <c r="C31" s="71" t="s">
        <v>1331</v>
      </c>
      <c r="D31" s="87"/>
      <c r="E31" s="112" t="str">
        <f>IF(OR($E$29=Lists!$I$4,$E$29=Lists!$I$5),"&lt;URL&gt;","")</f>
        <v>&lt;URL&gt;</v>
      </c>
      <c r="F31" s="75"/>
      <c r="G31" s="88" t="s">
        <v>2147</v>
      </c>
    </row>
    <row r="32" spans="1:7" ht="16" customHeight="1" thickBot="1" x14ac:dyDescent="0.4">
      <c r="C32" s="199" t="s">
        <v>1950</v>
      </c>
      <c r="D32" s="89"/>
      <c r="E32" s="34"/>
      <c r="F32" s="90"/>
      <c r="G32" s="35"/>
    </row>
    <row r="33" spans="1:7" ht="16" x14ac:dyDescent="0.35">
      <c r="A33" s="9"/>
      <c r="B33" s="11"/>
      <c r="C33" s="91" t="s">
        <v>1659</v>
      </c>
      <c r="D33" s="32"/>
      <c r="E33" s="113" t="s">
        <v>1671</v>
      </c>
      <c r="F33" s="17"/>
      <c r="G33" s="92" t="s">
        <v>2148</v>
      </c>
    </row>
    <row r="34" spans="1:7" ht="16.5" thickBot="1" x14ac:dyDescent="0.4">
      <c r="B34" s="9" t="s">
        <v>1337</v>
      </c>
      <c r="C34" s="93" t="s">
        <v>1434</v>
      </c>
      <c r="D34" s="75"/>
      <c r="E34" s="114" t="s">
        <v>2148</v>
      </c>
      <c r="F34" s="69"/>
      <c r="G34" s="94"/>
    </row>
    <row r="35" spans="1:7" ht="18" customHeight="1" thickBot="1" x14ac:dyDescent="0.4">
      <c r="A35" s="9"/>
      <c r="B35" s="9" t="s">
        <v>1337</v>
      </c>
      <c r="C35" s="68" t="s">
        <v>1337</v>
      </c>
      <c r="D35" s="69"/>
      <c r="E35" s="90"/>
      <c r="F35" s="69"/>
      <c r="G35" s="90"/>
    </row>
    <row r="36" spans="1:7" ht="15.5" customHeight="1" x14ac:dyDescent="0.35">
      <c r="B36" s="9" t="s">
        <v>1337</v>
      </c>
      <c r="C36" s="73" t="s">
        <v>1003</v>
      </c>
      <c r="D36" s="32"/>
      <c r="E36" s="74"/>
      <c r="F36" s="32"/>
      <c r="G36" s="32"/>
    </row>
    <row r="37" spans="1:7" ht="16.5" customHeight="1" x14ac:dyDescent="0.35">
      <c r="A37" s="9"/>
      <c r="B37" s="9" t="s">
        <v>1337</v>
      </c>
      <c r="C37" s="95" t="s">
        <v>986</v>
      </c>
      <c r="D37" s="32"/>
      <c r="E37" s="109" t="s">
        <v>996</v>
      </c>
      <c r="F37" s="32"/>
      <c r="G37" s="84"/>
    </row>
    <row r="38" spans="1:7" ht="16.5" customHeight="1" x14ac:dyDescent="0.35">
      <c r="A38" s="9"/>
      <c r="B38" s="9" t="s">
        <v>1337</v>
      </c>
      <c r="C38" s="95" t="s">
        <v>987</v>
      </c>
      <c r="D38" s="32"/>
      <c r="E38" s="109" t="s">
        <v>996</v>
      </c>
      <c r="F38" s="32"/>
      <c r="G38" s="84"/>
    </row>
    <row r="39" spans="1:7" ht="15.5" customHeight="1" x14ac:dyDescent="0.35">
      <c r="B39" s="9" t="s">
        <v>1337</v>
      </c>
      <c r="C39" s="95" t="s">
        <v>1432</v>
      </c>
      <c r="D39" s="32"/>
      <c r="E39" s="109" t="s">
        <v>996</v>
      </c>
      <c r="F39" s="32"/>
      <c r="G39" s="84" t="s">
        <v>2158</v>
      </c>
    </row>
    <row r="40" spans="1:7" ht="18" customHeight="1" x14ac:dyDescent="0.35">
      <c r="B40" s="9" t="s">
        <v>1337</v>
      </c>
      <c r="C40" s="95" t="s">
        <v>1837</v>
      </c>
      <c r="D40" s="32"/>
      <c r="E40" s="109" t="s">
        <v>999</v>
      </c>
      <c r="F40" s="32"/>
      <c r="G40" s="84"/>
    </row>
    <row r="41" spans="1:7" ht="16" x14ac:dyDescent="0.35">
      <c r="B41" s="9" t="s">
        <v>1337</v>
      </c>
      <c r="C41" s="96" t="s">
        <v>1657</v>
      </c>
      <c r="D41" s="32"/>
      <c r="E41" s="109" t="s">
        <v>1935</v>
      </c>
      <c r="F41" s="32"/>
      <c r="G41" s="84"/>
    </row>
    <row r="42" spans="1:7" ht="16" x14ac:dyDescent="0.35">
      <c r="B42" s="9" t="s">
        <v>1337</v>
      </c>
      <c r="C42" s="95" t="s">
        <v>1759</v>
      </c>
      <c r="D42" s="32"/>
      <c r="E42" s="109" t="s">
        <v>1562</v>
      </c>
      <c r="F42" s="32"/>
      <c r="G42" s="84"/>
    </row>
    <row r="43" spans="1:7" ht="16" x14ac:dyDescent="0.35">
      <c r="B43" s="9" t="s">
        <v>1337</v>
      </c>
      <c r="C43" s="95" t="s">
        <v>1836</v>
      </c>
      <c r="D43" s="97"/>
      <c r="E43" s="109" t="s">
        <v>1562</v>
      </c>
      <c r="F43" s="32"/>
      <c r="G43" s="98"/>
    </row>
    <row r="44" spans="1:7" ht="16" x14ac:dyDescent="0.35">
      <c r="B44" s="9" t="s">
        <v>1337</v>
      </c>
      <c r="C44" s="99" t="s">
        <v>1884</v>
      </c>
      <c r="D44" s="32"/>
      <c r="E44" s="115" t="s">
        <v>1191</v>
      </c>
      <c r="F44" s="82"/>
      <c r="G44" s="84"/>
    </row>
    <row r="45" spans="1:7" ht="16" x14ac:dyDescent="0.35">
      <c r="B45" s="9" t="s">
        <v>1337</v>
      </c>
      <c r="C45" s="100" t="s">
        <v>1333</v>
      </c>
      <c r="D45" s="32"/>
      <c r="E45" s="116">
        <v>6.7298</v>
      </c>
      <c r="F45" s="32"/>
      <c r="G45" s="84" t="s">
        <v>2159</v>
      </c>
    </row>
    <row r="46" spans="1:7" ht="28.5" thickBot="1" x14ac:dyDescent="0.4">
      <c r="B46" s="9" t="s">
        <v>1337</v>
      </c>
      <c r="C46" s="198" t="s">
        <v>1758</v>
      </c>
      <c r="D46" s="75"/>
      <c r="E46" s="232" t="s">
        <v>2153</v>
      </c>
      <c r="F46" s="75"/>
      <c r="G46" s="123"/>
    </row>
    <row r="47" spans="1:7" s="13" customFormat="1" ht="16.5" thickBot="1" x14ac:dyDescent="0.4">
      <c r="A47" s="7"/>
      <c r="B47" s="9" t="s">
        <v>1337</v>
      </c>
      <c r="C47" s="196" t="s">
        <v>1948</v>
      </c>
      <c r="D47" s="75"/>
      <c r="E47" s="197"/>
      <c r="F47" s="75"/>
      <c r="G47" s="123"/>
    </row>
    <row r="48" spans="1:7" ht="15.5" customHeight="1" x14ac:dyDescent="0.35">
      <c r="B48" s="9" t="s">
        <v>1337</v>
      </c>
      <c r="C48" s="95" t="s">
        <v>1334</v>
      </c>
      <c r="D48" s="32"/>
      <c r="E48" s="109" t="s">
        <v>996</v>
      </c>
      <c r="F48" s="32"/>
      <c r="G48" s="84"/>
    </row>
    <row r="49" spans="1:7" s="9" customFormat="1" ht="16" x14ac:dyDescent="0.35">
      <c r="A49" s="7"/>
      <c r="C49" s="95" t="s">
        <v>1433</v>
      </c>
      <c r="D49" s="32"/>
      <c r="E49" s="109" t="s">
        <v>996</v>
      </c>
      <c r="F49" s="32"/>
      <c r="G49" s="84"/>
    </row>
    <row r="50" spans="1:7" s="9" customFormat="1" ht="15.5" customHeight="1" x14ac:dyDescent="0.35">
      <c r="A50" s="7"/>
      <c r="C50" s="95" t="s">
        <v>1335</v>
      </c>
      <c r="D50" s="32"/>
      <c r="E50" s="109" t="s">
        <v>996</v>
      </c>
      <c r="F50" s="32"/>
      <c r="G50" s="84"/>
    </row>
    <row r="51" spans="1:7" ht="16.5" thickBot="1" x14ac:dyDescent="0.4">
      <c r="B51" s="9"/>
      <c r="C51" s="121" t="s">
        <v>1336</v>
      </c>
      <c r="D51" s="75"/>
      <c r="E51" s="122" t="s">
        <v>996</v>
      </c>
      <c r="F51" s="75"/>
      <c r="G51" s="123" t="s">
        <v>2150</v>
      </c>
    </row>
    <row r="52" spans="1:7" ht="16.5" thickBot="1" x14ac:dyDescent="0.4">
      <c r="B52" s="9"/>
      <c r="C52" s="118" t="s">
        <v>1886</v>
      </c>
      <c r="D52" s="119"/>
      <c r="E52" s="120">
        <f>SUM(E53:E56)</f>
        <v>1</v>
      </c>
      <c r="F52" s="119"/>
      <c r="G52" s="119"/>
    </row>
    <row r="53" spans="1:7" ht="16" x14ac:dyDescent="0.35">
      <c r="B53" s="9"/>
      <c r="C53" s="71" t="s">
        <v>1635</v>
      </c>
      <c r="D53" s="32"/>
      <c r="E53" s="101">
        <f>COUNTIF('Part 2 - Disclosure checklist'!$D:$D,Lists!$K$4)/SUM(COUNTIF('Part 2 - Disclosure checklist'!$D:$D,"*EITI Reporting or systematically disclosed?*"),COUNTIF('Part 2 - Disclosure checklist'!$D:$D,Lists!$K$4),COUNTIF('Part 2 - Disclosure checklist'!$D:$D,Lists!$K$5),COUNTIF('Part 2 - Disclosure checklist'!$D:$D,Lists!$K$6),COUNTIF('Part 2 - Disclosure checklist'!$D:$D,Lists!$K$7))</f>
        <v>0.47169811320754718</v>
      </c>
      <c r="F53" s="32"/>
      <c r="G53" s="102" t="s">
        <v>1636</v>
      </c>
    </row>
    <row r="54" spans="1:7" s="9" customFormat="1" ht="16" x14ac:dyDescent="0.35">
      <c r="B54" s="14"/>
      <c r="C54" s="71" t="s">
        <v>1672</v>
      </c>
      <c r="D54" s="32"/>
      <c r="E54" s="101">
        <f>COUNTIF('Part 2 - Disclosure checklist'!$D:$D,Lists!$K$5)/SUM(COUNTIF('Part 2 - Disclosure checklist'!$D:$D,"*EITI Reporting or systematically disclosed?*"),COUNTIF('Part 2 - Disclosure checklist'!$D:$D,Lists!$K$4),COUNTIF('Part 2 - Disclosure checklist'!$D:$D,Lists!$K$5),COUNTIF('Part 2 - Disclosure checklist'!$D:$D,Lists!$K$6),COUNTIF('Part 2 - Disclosure checklist'!$D:$D,Lists!$K$7))</f>
        <v>0.32075471698113206</v>
      </c>
      <c r="F54" s="32"/>
      <c r="G54" s="102" t="s">
        <v>1636</v>
      </c>
    </row>
    <row r="55" spans="1:7" s="9" customFormat="1" ht="16" x14ac:dyDescent="0.35">
      <c r="A55" s="7"/>
      <c r="B55" s="9" t="s">
        <v>1338</v>
      </c>
      <c r="C55" s="71" t="s">
        <v>1000</v>
      </c>
      <c r="D55" s="32"/>
      <c r="E55" s="101">
        <f>COUNTIF('Part 2 - Disclosure checklist'!$D:$D,Lists!$K$6)/SUM(COUNTIF('Part 2 - Disclosure checklist'!$D:$D,"*EITI Reporting or systematically disclosed?*"),COUNTIF('Part 2 - Disclosure checklist'!$D:$D,Lists!$K$4),COUNTIF('Part 2 - Disclosure checklist'!$D:$D,Lists!$K$5),COUNTIF('Part 2 - Disclosure checklist'!$D:$D,Lists!$K$6),COUNTIF('Part 2 - Disclosure checklist'!$D:$D,Lists!$K$7))</f>
        <v>0.13207547169811321</v>
      </c>
      <c r="F55" s="32"/>
      <c r="G55" s="102" t="s">
        <v>1636</v>
      </c>
    </row>
    <row r="56" spans="1:7" ht="15" customHeight="1" thickBot="1" x14ac:dyDescent="0.4">
      <c r="B56" s="9" t="s">
        <v>1338</v>
      </c>
      <c r="C56" s="71" t="s">
        <v>1588</v>
      </c>
      <c r="D56" s="32"/>
      <c r="E56" s="101">
        <f>COUNTIF('Part 2 - Disclosure checklist'!$D:$D,Lists!$K$7)/SUM(COUNTIF('Part 2 - Disclosure checklist'!$D:$D,"*EITI Reporting or systematically disclosed?*"),COUNTIF('Part 2 - Disclosure checklist'!$D:$D,Lists!$K$4),COUNTIF('Part 2 - Disclosure checklist'!$D:$D,Lists!$K$5),COUNTIF('Part 2 - Disclosure checklist'!$D:$D,Lists!$K$6),COUNTIF('Part 2 - Disclosure checklist'!$D:$D,Lists!$K$7))</f>
        <v>7.5471698113207544E-2</v>
      </c>
      <c r="F56" s="32"/>
      <c r="G56" s="102" t="s">
        <v>1636</v>
      </c>
    </row>
    <row r="57" spans="1:7" ht="16.5" thickBot="1" x14ac:dyDescent="0.4">
      <c r="B57" s="9" t="s">
        <v>1338</v>
      </c>
      <c r="C57" s="103" t="s">
        <v>1658</v>
      </c>
      <c r="D57" s="104"/>
      <c r="E57" s="105"/>
      <c r="F57" s="104"/>
      <c r="G57" s="104"/>
    </row>
    <row r="58" spans="1:7" s="9" customFormat="1" ht="16" x14ac:dyDescent="0.35">
      <c r="A58" s="7"/>
      <c r="B58" s="9" t="s">
        <v>1338</v>
      </c>
      <c r="C58" s="71" t="s">
        <v>990</v>
      </c>
      <c r="D58" s="32"/>
      <c r="E58" s="107" t="s">
        <v>2155</v>
      </c>
      <c r="F58" s="32"/>
      <c r="G58" s="72"/>
    </row>
    <row r="59" spans="1:7" ht="16" x14ac:dyDescent="0.35">
      <c r="C59" s="71" t="s">
        <v>991</v>
      </c>
      <c r="D59" s="32"/>
      <c r="E59" s="107" t="s">
        <v>2156</v>
      </c>
      <c r="F59" s="32"/>
      <c r="G59" s="72"/>
    </row>
    <row r="60" spans="1:7" ht="16" x14ac:dyDescent="0.35">
      <c r="C60" s="71" t="s">
        <v>992</v>
      </c>
      <c r="D60" s="32"/>
      <c r="E60" s="107" t="s">
        <v>2157</v>
      </c>
      <c r="F60" s="32"/>
      <c r="G60" s="72"/>
    </row>
    <row r="61" spans="1:7" ht="16.5" thickBot="1" x14ac:dyDescent="0.4">
      <c r="C61" s="106"/>
      <c r="D61" s="75"/>
      <c r="E61" s="76"/>
      <c r="F61" s="75"/>
      <c r="G61" s="87"/>
    </row>
    <row r="62" spans="1:7" s="9" customFormat="1" ht="16.5" thickBot="1" x14ac:dyDescent="0.4">
      <c r="A62" s="7"/>
      <c r="B62" s="7"/>
      <c r="C62" s="283"/>
      <c r="D62" s="283"/>
      <c r="E62" s="283"/>
      <c r="F62" s="283"/>
      <c r="G62" s="283"/>
    </row>
    <row r="63" spans="1:7" s="17" customFormat="1" ht="15.5" thickBot="1" x14ac:dyDescent="0.4">
      <c r="C63" s="272" t="s">
        <v>1854</v>
      </c>
      <c r="D63" s="273"/>
      <c r="E63" s="273"/>
      <c r="F63" s="273"/>
      <c r="G63" s="274"/>
    </row>
    <row r="64" spans="1:7" s="17" customFormat="1" ht="15.5" thickBot="1" x14ac:dyDescent="0.4">
      <c r="C64" s="272" t="s">
        <v>1873</v>
      </c>
      <c r="D64" s="273"/>
      <c r="E64" s="273"/>
      <c r="F64" s="273"/>
      <c r="G64" s="274"/>
    </row>
    <row r="65" spans="2:7" s="17" customFormat="1" ht="15.5" thickBot="1" x14ac:dyDescent="0.4">
      <c r="C65" s="284"/>
      <c r="D65" s="284"/>
      <c r="E65" s="284"/>
      <c r="F65" s="284"/>
      <c r="G65" s="284"/>
    </row>
    <row r="66" spans="2:7" s="17" customFormat="1" ht="18.75" customHeight="1" x14ac:dyDescent="0.35">
      <c r="C66" s="285" t="s">
        <v>1853</v>
      </c>
      <c r="D66" s="285"/>
      <c r="E66" s="285"/>
      <c r="F66" s="285"/>
      <c r="G66" s="285"/>
    </row>
    <row r="67" spans="2:7" s="17" customFormat="1" ht="15" x14ac:dyDescent="0.35">
      <c r="C67" s="267" t="s">
        <v>1874</v>
      </c>
      <c r="D67" s="267"/>
      <c r="E67" s="267"/>
      <c r="F67" s="267"/>
      <c r="G67" s="267"/>
    </row>
    <row r="68" spans="2:7" s="17" customFormat="1" ht="15" x14ac:dyDescent="0.35">
      <c r="B68" s="32" t="s">
        <v>993</v>
      </c>
      <c r="C68" s="278" t="s">
        <v>1875</v>
      </c>
      <c r="D68" s="278"/>
      <c r="E68" s="278"/>
      <c r="F68" s="278"/>
      <c r="G68" s="278"/>
    </row>
    <row r="69" spans="2:7" ht="16" x14ac:dyDescent="0.35">
      <c r="C69" s="10"/>
      <c r="D69" s="9"/>
      <c r="E69" s="10"/>
      <c r="F69" s="9"/>
      <c r="G69" s="9"/>
    </row>
    <row r="70" spans="2:7" ht="15" customHeight="1" x14ac:dyDescent="0.35">
      <c r="C70" s="8"/>
      <c r="D70" s="8"/>
      <c r="E70" s="8"/>
      <c r="F70" s="8"/>
    </row>
    <row r="71" spans="2:7" ht="15" customHeight="1" x14ac:dyDescent="0.35"/>
    <row r="72" spans="2:7" ht="16" x14ac:dyDescent="0.35">
      <c r="C72" s="277"/>
      <c r="D72" s="277"/>
      <c r="E72" s="277"/>
      <c r="F72" s="277"/>
      <c r="G72" s="277"/>
    </row>
    <row r="73" spans="2:7" ht="16" x14ac:dyDescent="0.35">
      <c r="C73" s="277"/>
      <c r="D73" s="277"/>
      <c r="E73" s="277"/>
      <c r="F73" s="277"/>
      <c r="G73" s="277"/>
    </row>
    <row r="74" spans="2:7" ht="18.75" customHeight="1" x14ac:dyDescent="0.35">
      <c r="C74" s="277"/>
      <c r="D74" s="277"/>
      <c r="E74" s="277"/>
      <c r="F74" s="277"/>
      <c r="G74" s="277"/>
    </row>
    <row r="75" spans="2:7" ht="16" x14ac:dyDescent="0.35">
      <c r="C75" s="277"/>
      <c r="D75" s="277"/>
      <c r="E75" s="277"/>
      <c r="F75" s="277"/>
      <c r="G75" s="277"/>
    </row>
    <row r="76" spans="2:7" ht="16" x14ac:dyDescent="0.35">
      <c r="C76" s="8"/>
      <c r="D76" s="8"/>
      <c r="E76" s="8"/>
      <c r="F76" s="8"/>
    </row>
    <row r="77" spans="2:7" ht="16" x14ac:dyDescent="0.35">
      <c r="C77" s="276"/>
      <c r="D77" s="276"/>
      <c r="E77" s="276"/>
    </row>
    <row r="78" spans="2:7" ht="16" x14ac:dyDescent="0.35">
      <c r="C78" s="276"/>
      <c r="D78" s="276"/>
      <c r="E78" s="276"/>
    </row>
    <row r="79" spans="2:7" ht="16" x14ac:dyDescent="0.35"/>
    <row r="80" spans="2:7" ht="16" x14ac:dyDescent="0.35"/>
    <row r="81" ht="16" x14ac:dyDescent="0.35"/>
    <row r="82" ht="16" x14ac:dyDescent="0.35"/>
    <row r="83" ht="16" x14ac:dyDescent="0.35"/>
    <row r="84" ht="16" x14ac:dyDescent="0.35"/>
    <row r="85" ht="16" x14ac:dyDescent="0.35"/>
    <row r="86" ht="16" x14ac:dyDescent="0.35"/>
    <row r="87" ht="16" x14ac:dyDescent="0.35"/>
    <row r="88" ht="16" x14ac:dyDescent="0.35"/>
    <row r="89" ht="16" x14ac:dyDescent="0.35"/>
    <row r="90" ht="16" x14ac:dyDescent="0.35"/>
    <row r="91" ht="16" x14ac:dyDescent="0.35"/>
    <row r="92" ht="16" x14ac:dyDescent="0.35"/>
    <row r="93" ht="16" x14ac:dyDescent="0.35"/>
    <row r="94" ht="16" x14ac:dyDescent="0.35"/>
    <row r="95" ht="16" x14ac:dyDescent="0.35"/>
  </sheetData>
  <sheetProtection selectLockedCells="1"/>
  <dataConsolidate/>
  <mergeCells count="19">
    <mergeCell ref="C68:G68"/>
    <mergeCell ref="C2:G2"/>
    <mergeCell ref="C3:G3"/>
    <mergeCell ref="C4:G4"/>
    <mergeCell ref="C5:G5"/>
    <mergeCell ref="C6:G6"/>
    <mergeCell ref="C64:G64"/>
    <mergeCell ref="C67:G67"/>
    <mergeCell ref="C63:G63"/>
    <mergeCell ref="C62:G62"/>
    <mergeCell ref="C65:G65"/>
    <mergeCell ref="C66:G66"/>
    <mergeCell ref="C7:G7"/>
    <mergeCell ref="C78:E78"/>
    <mergeCell ref="C72:G72"/>
    <mergeCell ref="C73:G73"/>
    <mergeCell ref="C74:G74"/>
    <mergeCell ref="C75:G75"/>
    <mergeCell ref="C77:E77"/>
  </mergeCells>
  <dataValidations xWindow="536" yWindow="636" count="17">
    <dataValidation type="date" allowBlank="1" showInputMessage="1" showErrorMessage="1" errorTitle="Incorrect format" error="Please revise information according to specified format" promptTitle="Input date in specific format" prompt="YYYY-MM-DD" sqref="E19:E20 E24 E27 E30" xr:uid="{F8800322-AA7E-4331-9E06-6D5947305C1D}">
      <formula1>36161</formula1>
      <formula2>47848</formula2>
    </dataValidation>
    <dataValidation allowBlank="1" showInputMessage="1" showErrorMessage="1" promptTitle="EITI Report URL" prompt="Please insert direct URL to EITI Report (or report folder)." sqref="E25" xr:uid="{C65CA56D-377E-4702-A9BF-B225A66D02F6}"/>
    <dataValidation allowBlank="1" showInputMessage="1" showErrorMessage="1" promptTitle="Entity name" prompt="Insert name of the organisation, company, or government agency here" sqref="E23" xr:uid="{00000000-0002-0000-0100-000004000000}"/>
    <dataValidation type="decimal"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E45" xr:uid="{CED8E371-A376-934B-86E6-BFC5481D75A7}">
      <formula1>0</formula1>
      <formula2>9999999999999990000</formula2>
    </dataValidation>
    <dataValidation allowBlank="1" showInputMessage="1" showErrorMessage="1" promptTitle="URL" prompt="Please insert direct URL to the reference document" sqref="E34 E46" xr:uid="{4D2ABA4E-F97B-4744-98AC-EC39576AE8B7}"/>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9 E48:E51 E22 E26 E37:E40" xr:uid="{5DD73E25-8898-41B4-B745-2A92CCEC7068}">
      <formula1>Simple_options_list</formula1>
    </dataValidation>
    <dataValidation allowBlank="1" showInputMessage="1" showErrorMessage="1" promptTitle="Data files (CSV, excel)" prompt="Please insert direct URL to accompanying data files for report on National EITI website._x000a__x000a_Data files refer to excel, CSV or similar. PDFs are not to be included here" sqref="E28" xr:uid="{76CA5EEC-7011-4B44-8DF7-A1169AB096EA}"/>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25" xr:uid="{93883956-635E-425A-8EDF-4B4BB66068B0}">
      <formula1>36161</formula1>
      <formula2>47848</formula2>
    </dataValidation>
    <dataValidation allowBlank="1" showInputMessage="1" showErrorMessage="1" promptTitle="Additional relevant files" prompt="If several files relevant to the report exist, please indicate as such here. If several, please copy this into several rows." sqref="E31" xr:uid="{48F7CDB2-1CCA-4F17-A500-C0810AED8199}"/>
    <dataValidation type="whole" operator="greaterThanOrEqual" allowBlank="1" showInputMessage="1" showErrorMessage="1" errorTitle="Number" error="Please input a number in this cell" sqref="E42:E43" xr:uid="{BE4C30A4-913A-424A-83E0-F3633D1BE779}">
      <formula1>1</formula1>
    </dataValidation>
    <dataValidation type="list" allowBlank="1" showInputMessage="1" showErrorMessage="1" promptTitle="Reporting type" prompt="Please indicate which type of reporting, between:_x000a__x000a_Systematic disclosure_x000a_EITI Report_x000a_Not available_x000a_Not applicable" sqref="E33" xr:uid="{E192EF1E-9B5F-4EB1-BF02-36F681E971D7}">
      <formula1>Reporting_options_list</formula1>
    </dataValidation>
    <dataValidation allowBlank="1" showInputMessage="1" showErrorMessage="1" promptTitle="URL" prompt="Please input URL" sqref="E31" xr:uid="{97B8CAB1-C726-4263-96E6-64E40EFEF989}"/>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5" xr:uid="{869B1086-07A8-49CE-958C-F3E4AEAB592F}">
      <formula1>#REF!</formula1>
    </dataValidation>
    <dataValidation type="whole" showInputMessage="1" showErrorMessage="1" sqref="F1 D14:D61 G18 E21:G21 E15:E18 E32:G32 E35:G36 E47 C33:C68 F8:F61 G1:G2 D61:G61 C1:C31 D8:G13 D1:E2 F69:F1048576 E52:G57" xr:uid="{D09E7034-0A68-488C-8B6C-257C98242EEB}">
      <formula1>999999</formula1>
      <formula2>99999999</formula2>
    </dataValidation>
    <dataValidation allowBlank="1" showInputMessage="1" showErrorMessage="1" errorTitle="Invalid entry" error="_x000a_Please choose among the following:_x000a__x000a_Yes_x000a_No_x000a_Partially_x000a_Not applicable" promptTitle="Other Sector" prompt="Please specify the name of the other sector(s) covered by the Report" sqref="E41" xr:uid="{F764E781-2310-491A-86D6-C1AC29AAD5FA}"/>
    <dataValidation showInputMessage="1" showErrorMessage="1" sqref="C32" xr:uid="{3B195440-C157-4A9A-897D-85E53B314DB4}"/>
    <dataValidation type="list" allowBlank="1" showInputMessage="1" showErrorMessage="1" promptTitle="Choose from drop-down menu" prompt="Please select the relevant country from the drop-down menu" sqref="E14" xr:uid="{7A7F03FD-8067-4877-809A-FAAEC191674A}">
      <formula1>Countries_list</formula1>
    </dataValidation>
  </dataValidations>
  <hyperlinks>
    <hyperlink ref="C44" r:id="rId1" display="Reporting currency (ISO-4217)" xr:uid="{3F918DE8-E6E1-4830-805E-96AFBEFB916F}"/>
    <hyperlink ref="C47" r:id="rId2" location="r4-7" xr:uid="{51DB007D-E0B5-4FA0-A7A5-53C533F157EC}"/>
    <hyperlink ref="C7" r:id="rId3" xr:uid="{629C1DD5-0578-447B-BEDB-44D5374C75B4}"/>
    <hyperlink ref="C32" r:id="rId4" location="r7-2" display="Public debate (Requirement 7.1)" xr:uid="{00000000-0004-0000-0200-000026000000}"/>
  </hyperlinks>
  <pageMargins left="0.25" right="0.25" top="0.75" bottom="0.75" header="0.3" footer="0.3"/>
  <pageSetup paperSize="8" fitToHeight="0" orientation="landscape" horizontalDpi="2400" verticalDpi="2400" r:id="rId5"/>
  <extLst>
    <ext xmlns:x14="http://schemas.microsoft.com/office/spreadsheetml/2009/9/main" uri="{CCE6A557-97BC-4b89-ADB6-D9C93CAAB3DF}">
      <x14:dataValidations xmlns:xm="http://schemas.microsoft.com/office/excel/2006/main" xWindow="536" yWindow="636" count="1">
        <x14:dataValidation type="list" allowBlank="1" showInputMessage="1" showErrorMessage="1" errorTitle="Non ISO currency code detected" error="Please revise according to description" promptTitle="Input 3-letter ISO currency code" prompt="Input 3-letter ISO 4217 currency code:_x000a_If unsure, visit https://en.wikipedia.org/wiki/ISO_4217" xr:uid="{00000000-0002-0000-0100-000009000000}">
          <x14:formula1>
            <xm:f>Lists!$E$2:$E$246</xm:f>
          </x14:formula1>
          <xm:sqref>E44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28"/>
  <sheetViews>
    <sheetView showGridLines="0" topLeftCell="A35" zoomScaleNormal="100" workbookViewId="0">
      <selection activeCell="H46" sqref="H46"/>
    </sheetView>
  </sheetViews>
  <sheetFormatPr defaultColWidth="4" defaultRowHeight="24" customHeight="1" x14ac:dyDescent="0.35"/>
  <cols>
    <col min="1" max="1" width="4" style="7"/>
    <col min="2" max="2" width="56.453125" style="7" customWidth="1"/>
    <col min="3" max="3" width="4" style="7"/>
    <col min="4" max="4" width="50.453125" style="7" customWidth="1"/>
    <col min="5" max="5" width="5.453125" style="7" customWidth="1"/>
    <col min="6" max="6" width="50.453125" style="7" customWidth="1"/>
    <col min="7" max="7" width="4" style="7"/>
    <col min="8" max="8" width="53.81640625" style="7" customWidth="1"/>
    <col min="9" max="15" width="4" style="7"/>
    <col min="16" max="16" width="42" style="7" bestFit="1" customWidth="1"/>
    <col min="17" max="16384" width="4" style="7"/>
  </cols>
  <sheetData>
    <row r="1" spans="2:16" ht="16" x14ac:dyDescent="0.35"/>
    <row r="2" spans="2:16" s="17" customFormat="1" ht="15" x14ac:dyDescent="0.35">
      <c r="B2" s="48" t="s">
        <v>1887</v>
      </c>
      <c r="C2" s="48"/>
      <c r="D2" s="48"/>
      <c r="E2" s="48"/>
      <c r="F2" s="48"/>
      <c r="G2" s="48"/>
      <c r="H2" s="48"/>
    </row>
    <row r="3" spans="2:16" s="184" customFormat="1" ht="22.5" x14ac:dyDescent="0.35">
      <c r="B3" s="280" t="s">
        <v>1650</v>
      </c>
      <c r="C3" s="280"/>
      <c r="D3" s="280"/>
      <c r="E3" s="280"/>
      <c r="F3" s="280"/>
      <c r="G3" s="280"/>
      <c r="H3" s="280"/>
    </row>
    <row r="4" spans="2:16" s="17" customFormat="1" ht="17" customHeight="1" x14ac:dyDescent="0.35">
      <c r="B4" s="287" t="s">
        <v>1645</v>
      </c>
      <c r="C4" s="287"/>
      <c r="D4" s="287"/>
      <c r="E4" s="287"/>
      <c r="F4" s="287"/>
      <c r="G4" s="287"/>
      <c r="H4" s="287"/>
    </row>
    <row r="5" spans="2:16" s="17" customFormat="1" ht="15" x14ac:dyDescent="0.35">
      <c r="B5" s="282" t="s">
        <v>1888</v>
      </c>
      <c r="C5" s="282"/>
      <c r="D5" s="282"/>
      <c r="E5" s="282"/>
      <c r="F5" s="282"/>
      <c r="G5" s="282"/>
      <c r="H5" s="282"/>
    </row>
    <row r="6" spans="2:16" s="17" customFormat="1" ht="15" x14ac:dyDescent="0.4">
      <c r="B6" s="282" t="s">
        <v>1646</v>
      </c>
      <c r="C6" s="282"/>
      <c r="D6" s="282"/>
      <c r="E6" s="282"/>
      <c r="F6" s="282"/>
      <c r="G6" s="282"/>
      <c r="H6" s="282"/>
      <c r="P6" s="15"/>
    </row>
    <row r="7" spans="2:16" s="17" customFormat="1" ht="15" x14ac:dyDescent="0.35">
      <c r="B7" s="282" t="s">
        <v>1889</v>
      </c>
      <c r="C7" s="282"/>
      <c r="D7" s="282"/>
      <c r="E7" s="282"/>
      <c r="F7" s="282"/>
      <c r="G7" s="282"/>
      <c r="H7" s="282"/>
    </row>
    <row r="8" spans="2:16" s="17" customFormat="1" ht="17" customHeight="1" x14ac:dyDescent="0.35">
      <c r="B8" s="282" t="s">
        <v>1890</v>
      </c>
      <c r="C8" s="282"/>
      <c r="D8" s="282"/>
      <c r="E8" s="282"/>
      <c r="F8" s="282"/>
      <c r="G8" s="282"/>
      <c r="H8" s="282"/>
    </row>
    <row r="9" spans="2:16" s="17" customFormat="1" ht="15" customHeight="1" x14ac:dyDescent="0.4">
      <c r="B9" s="292" t="s">
        <v>1891</v>
      </c>
      <c r="C9" s="292"/>
      <c r="D9" s="292"/>
      <c r="E9" s="292"/>
      <c r="F9" s="292"/>
      <c r="G9" s="292"/>
      <c r="H9" s="292"/>
    </row>
    <row r="10" spans="2:16" s="17" customFormat="1" ht="15" customHeight="1" x14ac:dyDescent="0.4">
      <c r="E10" s="124"/>
      <c r="F10" s="124"/>
      <c r="G10" s="124"/>
      <c r="H10" s="124"/>
    </row>
    <row r="11" spans="2:16" s="17" customFormat="1" ht="16" x14ac:dyDescent="0.35">
      <c r="B11" s="52" t="s">
        <v>1956</v>
      </c>
      <c r="C11" s="20"/>
      <c r="D11" s="23" t="s">
        <v>1955</v>
      </c>
      <c r="E11" s="20"/>
      <c r="F11" s="24" t="s">
        <v>1656</v>
      </c>
      <c r="G11" s="7"/>
      <c r="P11" s="190"/>
    </row>
    <row r="12" spans="2:16" s="17" customFormat="1" ht="15" x14ac:dyDescent="0.35"/>
    <row r="13" spans="2:16" s="184" customFormat="1" ht="22.5" x14ac:dyDescent="0.35">
      <c r="B13" s="16" t="s">
        <v>1643</v>
      </c>
      <c r="D13" s="185"/>
      <c r="F13" s="185"/>
    </row>
    <row r="14" spans="2:16" s="17" customFormat="1" ht="15" x14ac:dyDescent="0.35">
      <c r="B14" s="34" t="s">
        <v>1892</v>
      </c>
      <c r="D14" s="34"/>
      <c r="F14" s="34"/>
    </row>
    <row r="15" spans="2:16" s="17" customFormat="1" ht="15" x14ac:dyDescent="0.35">
      <c r="B15" s="36"/>
      <c r="D15" s="125"/>
      <c r="F15" s="125"/>
    </row>
    <row r="16" spans="2:16" s="205" customFormat="1" ht="19" x14ac:dyDescent="0.35">
      <c r="B16" s="206" t="s">
        <v>3</v>
      </c>
      <c r="D16" s="206" t="s">
        <v>4</v>
      </c>
      <c r="F16" s="206" t="s">
        <v>1614</v>
      </c>
      <c r="H16" s="207" t="s">
        <v>2</v>
      </c>
    </row>
    <row r="17" spans="1:16" s="17" customFormat="1" ht="32.25" customHeight="1" x14ac:dyDescent="0.35">
      <c r="B17" s="126" t="s">
        <v>1893</v>
      </c>
      <c r="D17" s="127"/>
      <c r="F17" s="127"/>
      <c r="H17" s="128"/>
    </row>
    <row r="18" spans="1:16" s="17" customFormat="1" ht="15" x14ac:dyDescent="0.35">
      <c r="B18" s="129" t="s">
        <v>1518</v>
      </c>
      <c r="D18" s="130"/>
      <c r="F18" s="130"/>
      <c r="H18" s="131"/>
    </row>
    <row r="19" spans="1:16" s="17" customFormat="1" ht="28" x14ac:dyDescent="0.35">
      <c r="B19" s="132" t="s">
        <v>1519</v>
      </c>
      <c r="D19" s="163" t="s">
        <v>1587</v>
      </c>
      <c r="F19" s="233" t="s">
        <v>2118</v>
      </c>
      <c r="H19" s="131"/>
    </row>
    <row r="20" spans="1:16" s="17" customFormat="1" ht="60" x14ac:dyDescent="0.35">
      <c r="B20" s="132" t="s">
        <v>1589</v>
      </c>
      <c r="D20" s="163" t="s">
        <v>1587</v>
      </c>
      <c r="F20" s="163" t="s">
        <v>2119</v>
      </c>
      <c r="H20" s="131"/>
    </row>
    <row r="21" spans="1:16" s="17" customFormat="1" ht="45" x14ac:dyDescent="0.35">
      <c r="B21" s="132" t="s">
        <v>1957</v>
      </c>
      <c r="D21" s="163" t="s">
        <v>1587</v>
      </c>
      <c r="F21" s="163" t="s">
        <v>2160</v>
      </c>
      <c r="H21" s="131"/>
      <c r="O21" s="190"/>
      <c r="P21" s="209"/>
    </row>
    <row r="22" spans="1:16" s="17" customFormat="1" ht="15" x14ac:dyDescent="0.35">
      <c r="B22" s="133" t="s">
        <v>1520</v>
      </c>
      <c r="D22" s="164" t="s">
        <v>1587</v>
      </c>
      <c r="F22" s="234" t="s">
        <v>2120</v>
      </c>
      <c r="H22" s="134"/>
    </row>
    <row r="23" spans="1:16" s="17" customFormat="1" ht="15" x14ac:dyDescent="0.35">
      <c r="B23" s="36"/>
      <c r="D23" s="125"/>
      <c r="F23" s="125"/>
    </row>
    <row r="24" spans="1:16" s="17" customFormat="1" ht="15" x14ac:dyDescent="0.35">
      <c r="B24" s="126" t="s">
        <v>1894</v>
      </c>
      <c r="D24" s="127"/>
      <c r="F24" s="127"/>
      <c r="H24" s="128"/>
    </row>
    <row r="25" spans="1:16" s="17" customFormat="1" ht="15" x14ac:dyDescent="0.35">
      <c r="B25" s="129" t="s">
        <v>1518</v>
      </c>
      <c r="D25" s="130"/>
      <c r="F25" s="130"/>
      <c r="H25" s="131"/>
    </row>
    <row r="26" spans="1:16" s="17" customFormat="1" ht="105" x14ac:dyDescent="0.35">
      <c r="B26" s="132" t="s">
        <v>1591</v>
      </c>
      <c r="D26" s="163" t="s">
        <v>1671</v>
      </c>
      <c r="F26" s="163" t="s">
        <v>2161</v>
      </c>
      <c r="H26" s="131"/>
    </row>
    <row r="27" spans="1:16" s="17" customFormat="1" ht="75" x14ac:dyDescent="0.35">
      <c r="A27" s="135"/>
      <c r="B27" s="136" t="s">
        <v>1674</v>
      </c>
      <c r="C27" s="137"/>
      <c r="D27" s="163" t="s">
        <v>1587</v>
      </c>
      <c r="F27" s="163" t="s">
        <v>2162</v>
      </c>
      <c r="H27" s="131"/>
    </row>
    <row r="28" spans="1:16" s="17" customFormat="1" ht="15" x14ac:dyDescent="0.35">
      <c r="B28" s="132" t="s">
        <v>1590</v>
      </c>
      <c r="D28" s="163" t="s">
        <v>1671</v>
      </c>
      <c r="F28" s="163" t="s">
        <v>2121</v>
      </c>
      <c r="H28" s="131"/>
    </row>
    <row r="29" spans="1:16" s="17" customFormat="1" ht="15" x14ac:dyDescent="0.35">
      <c r="B29" s="138" t="s">
        <v>1674</v>
      </c>
      <c r="C29" s="137"/>
      <c r="D29" s="163" t="s">
        <v>1588</v>
      </c>
      <c r="F29" s="163" t="str">
        <f>IF(D29=Lists!$K$4,"&lt; Input URL to data source &gt;",IF(D29=Lists!$K$5,"&lt; Reference section in EITI Report or URL &gt;",IF(D29=Lists!$K$6,"&lt; Reference evidence of non-applicability &gt;","")))</f>
        <v/>
      </c>
      <c r="H29" s="131"/>
    </row>
    <row r="30" spans="1:16" s="17" customFormat="1" ht="30" x14ac:dyDescent="0.35">
      <c r="B30" s="132" t="s">
        <v>1592</v>
      </c>
      <c r="D30" s="163" t="s">
        <v>1587</v>
      </c>
      <c r="F30" s="163" t="s">
        <v>2122</v>
      </c>
      <c r="H30" s="131"/>
    </row>
    <row r="31" spans="1:16" s="17" customFormat="1" ht="15" x14ac:dyDescent="0.35">
      <c r="B31" s="139" t="s">
        <v>1673</v>
      </c>
      <c r="C31" s="137"/>
      <c r="D31" s="164" t="s">
        <v>2163</v>
      </c>
      <c r="F31" s="163" t="s">
        <v>2121</v>
      </c>
      <c r="H31" s="131"/>
    </row>
    <row r="32" spans="1:16" s="17" customFormat="1" ht="15" x14ac:dyDescent="0.35">
      <c r="B32" s="140"/>
      <c r="D32" s="125"/>
      <c r="F32" s="125"/>
      <c r="H32" s="141"/>
    </row>
    <row r="33" spans="2:15" s="17" customFormat="1" ht="15" x14ac:dyDescent="0.35">
      <c r="B33" s="126" t="s">
        <v>1895</v>
      </c>
      <c r="D33" s="142"/>
      <c r="F33" s="142"/>
      <c r="H33" s="128"/>
    </row>
    <row r="34" spans="2:15" s="17" customFormat="1" ht="15" x14ac:dyDescent="0.35">
      <c r="B34" s="129" t="s">
        <v>1341</v>
      </c>
      <c r="D34" s="163" t="s">
        <v>1587</v>
      </c>
      <c r="F34" s="234" t="s">
        <v>2124</v>
      </c>
      <c r="H34" s="131"/>
    </row>
    <row r="35" spans="2:15" s="17" customFormat="1" ht="15" x14ac:dyDescent="0.35">
      <c r="B35" s="129" t="s">
        <v>1342</v>
      </c>
      <c r="D35" s="163" t="s">
        <v>1587</v>
      </c>
      <c r="F35" s="163" t="s">
        <v>2124</v>
      </c>
      <c r="H35" s="131"/>
    </row>
    <row r="36" spans="2:15" s="17" customFormat="1" ht="15" x14ac:dyDescent="0.35">
      <c r="B36" s="143" t="s">
        <v>1343</v>
      </c>
      <c r="D36" s="163" t="s">
        <v>1000</v>
      </c>
      <c r="F36" s="163" t="s">
        <v>2123</v>
      </c>
      <c r="H36" s="134"/>
    </row>
    <row r="37" spans="2:15" s="17" customFormat="1" ht="15" x14ac:dyDescent="0.35">
      <c r="B37" s="36"/>
      <c r="D37" s="125"/>
      <c r="F37" s="125"/>
    </row>
    <row r="38" spans="2:15" s="17" customFormat="1" ht="15" x14ac:dyDescent="0.35">
      <c r="B38" s="126" t="s">
        <v>1896</v>
      </c>
      <c r="D38" s="142"/>
      <c r="F38" s="142"/>
      <c r="H38" s="128"/>
    </row>
    <row r="39" spans="2:15" s="17" customFormat="1" ht="15" x14ac:dyDescent="0.35">
      <c r="B39" s="129" t="s">
        <v>1344</v>
      </c>
      <c r="D39" s="163" t="s">
        <v>1671</v>
      </c>
      <c r="F39" s="163">
        <v>5.7</v>
      </c>
      <c r="H39" s="131"/>
    </row>
    <row r="40" spans="2:15" s="17" customFormat="1" ht="15" x14ac:dyDescent="0.35">
      <c r="B40" s="132" t="s">
        <v>1944</v>
      </c>
      <c r="D40" s="163" t="s">
        <v>1588</v>
      </c>
      <c r="F40" s="163" t="str">
        <f>IF(D40=Lists!$K$4,"&lt; Input URL to data source &gt;",IF(D40=Lists!$K$5,"&lt; Reference section in EITI Report or URL &gt;",IF(D40=Lists!$K$6,"&lt; Reference evidence of non-applicability &gt;","")))</f>
        <v/>
      </c>
      <c r="H40" s="131"/>
      <c r="O40" s="190"/>
    </row>
    <row r="41" spans="2:15" s="17" customFormat="1" ht="15" x14ac:dyDescent="0.35">
      <c r="B41" s="129" t="s">
        <v>1593</v>
      </c>
      <c r="D41" s="163" t="s">
        <v>1588</v>
      </c>
      <c r="F41" s="163" t="str">
        <f>IF(D41=Lists!$K$4,"&lt; Input URL to data source &gt;",IF(D41=Lists!$K$5,"&lt; Reference section in EITI Report or URL &gt;",IF(D41=Lists!$K$6,"&lt; Reference evidence of non-applicability &gt;","")))</f>
        <v/>
      </c>
      <c r="H41" s="131"/>
    </row>
    <row r="42" spans="2:15" s="17" customFormat="1" ht="15" x14ac:dyDescent="0.35">
      <c r="B42" s="129" t="s">
        <v>1594</v>
      </c>
      <c r="D42" s="163" t="s">
        <v>1588</v>
      </c>
      <c r="F42" s="163" t="str">
        <f>IF(D42=Lists!$K$4,"&lt; Input URL to data source &gt;",IF(D42=Lists!$K$5,"&lt; Reference section in EITI Report or URL &gt;",IF(D42=Lists!$K$6,"&lt; Reference evidence of non-applicability &gt;","")))</f>
        <v/>
      </c>
      <c r="H42" s="131"/>
    </row>
    <row r="43" spans="2:15" s="17" customFormat="1" ht="15" x14ac:dyDescent="0.35">
      <c r="B43" s="143" t="s">
        <v>1595</v>
      </c>
      <c r="D43" s="164" t="s">
        <v>1000</v>
      </c>
      <c r="F43" s="163" t="s">
        <v>2123</v>
      </c>
      <c r="H43" s="134"/>
    </row>
    <row r="44" spans="2:15" s="17" customFormat="1" ht="15" x14ac:dyDescent="0.35">
      <c r="B44" s="36"/>
      <c r="D44" s="125"/>
      <c r="F44" s="125"/>
    </row>
    <row r="45" spans="2:15" s="17" customFormat="1" ht="15" x14ac:dyDescent="0.35">
      <c r="B45" s="126" t="s">
        <v>1897</v>
      </c>
      <c r="D45" s="144"/>
      <c r="F45" s="144"/>
      <c r="H45" s="128"/>
    </row>
    <row r="46" spans="2:15" s="17" customFormat="1" ht="28" x14ac:dyDescent="0.35">
      <c r="B46" s="129" t="s">
        <v>1345</v>
      </c>
      <c r="D46" s="163" t="s">
        <v>1587</v>
      </c>
      <c r="F46" s="266" t="s">
        <v>2193</v>
      </c>
      <c r="H46" s="228" t="s">
        <v>2194</v>
      </c>
    </row>
    <row r="47" spans="2:15" s="17" customFormat="1" ht="15" x14ac:dyDescent="0.35">
      <c r="B47" s="132" t="s">
        <v>1663</v>
      </c>
      <c r="D47" s="163" t="s">
        <v>1587</v>
      </c>
      <c r="F47" s="163" t="s">
        <v>2126</v>
      </c>
      <c r="H47" s="131"/>
    </row>
    <row r="48" spans="2:15" s="17" customFormat="1" ht="15" x14ac:dyDescent="0.35">
      <c r="B48" s="143" t="s">
        <v>1346</v>
      </c>
      <c r="D48" s="165" t="s">
        <v>2125</v>
      </c>
      <c r="F48" s="164" t="s">
        <v>2126</v>
      </c>
      <c r="H48" s="134"/>
    </row>
    <row r="49" spans="2:8" s="17" customFormat="1" ht="15" x14ac:dyDescent="0.35">
      <c r="B49" s="36"/>
      <c r="D49" s="125"/>
      <c r="F49" s="125"/>
    </row>
    <row r="50" spans="2:8" s="17" customFormat="1" ht="15" x14ac:dyDescent="0.35">
      <c r="B50" s="126" t="s">
        <v>1898</v>
      </c>
      <c r="D50" s="144"/>
      <c r="F50" s="144"/>
      <c r="H50" s="128"/>
    </row>
    <row r="51" spans="2:8" s="17" customFormat="1" ht="60" x14ac:dyDescent="0.35">
      <c r="B51" s="145" t="s">
        <v>1347</v>
      </c>
      <c r="D51" s="163" t="s">
        <v>1587</v>
      </c>
      <c r="F51" s="163" t="s">
        <v>2127</v>
      </c>
      <c r="H51" s="131"/>
    </row>
    <row r="52" spans="2:8" s="17" customFormat="1" ht="45" x14ac:dyDescent="0.35">
      <c r="B52" s="146" t="s">
        <v>1943</v>
      </c>
      <c r="D52" s="163" t="s">
        <v>1587</v>
      </c>
      <c r="F52" s="163" t="s">
        <v>2128</v>
      </c>
      <c r="H52" s="131"/>
    </row>
    <row r="53" spans="2:8" s="17" customFormat="1" ht="36" customHeight="1" x14ac:dyDescent="0.35">
      <c r="B53" s="147" t="s">
        <v>1942</v>
      </c>
      <c r="D53" s="164" t="s">
        <v>1587</v>
      </c>
      <c r="F53" s="164" t="s">
        <v>2128</v>
      </c>
      <c r="H53" s="134"/>
    </row>
    <row r="54" spans="2:8" s="17" customFormat="1" ht="15" x14ac:dyDescent="0.35">
      <c r="B54" s="36"/>
      <c r="D54" s="125"/>
      <c r="F54" s="125"/>
    </row>
    <row r="55" spans="2:8" s="17" customFormat="1" ht="15" x14ac:dyDescent="0.35">
      <c r="B55" s="126" t="s">
        <v>1899</v>
      </c>
      <c r="D55" s="144"/>
      <c r="F55" s="144"/>
      <c r="H55" s="128"/>
    </row>
    <row r="56" spans="2:8" s="17" customFormat="1" ht="30" x14ac:dyDescent="0.35">
      <c r="B56" s="148" t="s">
        <v>1596</v>
      </c>
      <c r="D56" s="163" t="s">
        <v>1587</v>
      </c>
      <c r="F56" s="235" t="s">
        <v>2129</v>
      </c>
      <c r="H56" s="134"/>
    </row>
    <row r="57" spans="2:8" s="17" customFormat="1" ht="15" x14ac:dyDescent="0.35">
      <c r="B57" s="36"/>
      <c r="D57" s="125"/>
      <c r="F57" s="125"/>
    </row>
    <row r="58" spans="2:8" s="17" customFormat="1" ht="15" x14ac:dyDescent="0.35">
      <c r="B58" s="126" t="s">
        <v>1946</v>
      </c>
      <c r="D58" s="144"/>
      <c r="F58" s="144"/>
      <c r="H58" s="128"/>
    </row>
    <row r="59" spans="2:8" s="17" customFormat="1" ht="15" x14ac:dyDescent="0.35">
      <c r="B59" s="210" t="s">
        <v>1945</v>
      </c>
      <c r="D59" s="191"/>
      <c r="F59" s="191"/>
      <c r="H59" s="131"/>
    </row>
    <row r="60" spans="2:8" s="17" customFormat="1" ht="28" x14ac:dyDescent="0.35">
      <c r="B60" s="145" t="s">
        <v>1349</v>
      </c>
      <c r="D60" s="163" t="s">
        <v>1587</v>
      </c>
      <c r="F60" s="232" t="s">
        <v>2164</v>
      </c>
      <c r="H60" s="131"/>
    </row>
    <row r="61" spans="2:8" s="17" customFormat="1" ht="15" x14ac:dyDescent="0.35">
      <c r="B61" s="145" t="s">
        <v>1350</v>
      </c>
      <c r="D61" s="163" t="s">
        <v>1671</v>
      </c>
      <c r="F61" s="163" t="s">
        <v>2131</v>
      </c>
      <c r="H61" s="131"/>
    </row>
    <row r="62" spans="2:8" s="17" customFormat="1" ht="15" x14ac:dyDescent="0.35">
      <c r="B62" s="166" t="s">
        <v>1700</v>
      </c>
      <c r="D62" s="227">
        <v>21329140</v>
      </c>
      <c r="F62" s="163" t="s">
        <v>2047</v>
      </c>
      <c r="H62" s="131"/>
    </row>
    <row r="63" spans="2:8" s="17" customFormat="1" ht="15" x14ac:dyDescent="0.35">
      <c r="B63" s="146" t="str">
        <f>LEFT(B62,SEARCH(",",B62))&amp;" value"</f>
        <v>Crude oil (2709), value</v>
      </c>
      <c r="D63" s="227">
        <v>2024135386</v>
      </c>
      <c r="F63" s="163" t="s">
        <v>1199</v>
      </c>
      <c r="H63" s="228" t="s">
        <v>2132</v>
      </c>
    </row>
    <row r="64" spans="2:8" s="17" customFormat="1" ht="15" x14ac:dyDescent="0.35">
      <c r="B64" s="166" t="s">
        <v>1724</v>
      </c>
      <c r="D64" s="163">
        <v>393594981225</v>
      </c>
      <c r="F64" s="163" t="s">
        <v>2133</v>
      </c>
      <c r="H64" s="131"/>
    </row>
    <row r="65" spans="2:8" s="17" customFormat="1" ht="15" x14ac:dyDescent="0.35">
      <c r="B65" s="146" t="str">
        <f>LEFT(B64,SEARCH(",",B64))&amp;" value"</f>
        <v>Natural gas (2711), value</v>
      </c>
      <c r="D65" s="229">
        <v>2609770872</v>
      </c>
      <c r="F65" s="163" t="s">
        <v>1199</v>
      </c>
      <c r="H65" s="228" t="s">
        <v>2134</v>
      </c>
    </row>
    <row r="66" spans="2:8" s="17" customFormat="1" ht="15" x14ac:dyDescent="0.35">
      <c r="B66" s="166" t="s">
        <v>1705</v>
      </c>
      <c r="D66" s="163" t="s">
        <v>1562</v>
      </c>
      <c r="F66" s="163" t="s">
        <v>1431</v>
      </c>
      <c r="H66" s="131"/>
    </row>
    <row r="67" spans="2:8" s="17" customFormat="1" ht="15" x14ac:dyDescent="0.35">
      <c r="B67" s="146" t="str">
        <f>LEFT(B66,SEARCH(",",B66))&amp;" value"</f>
        <v>Gold (7108), value</v>
      </c>
      <c r="D67" s="163" t="s">
        <v>1562</v>
      </c>
      <c r="F67" s="163" t="s">
        <v>1199</v>
      </c>
      <c r="H67" s="131" t="s">
        <v>1761</v>
      </c>
    </row>
    <row r="68" spans="2:8" s="17" customFormat="1" ht="15" x14ac:dyDescent="0.35">
      <c r="B68" s="166" t="s">
        <v>1748</v>
      </c>
      <c r="D68" s="163" t="s">
        <v>1562</v>
      </c>
      <c r="F68" s="163" t="s">
        <v>1431</v>
      </c>
      <c r="H68" s="131"/>
    </row>
    <row r="69" spans="2:8" s="17" customFormat="1" ht="15" x14ac:dyDescent="0.35">
      <c r="B69" s="146" t="str">
        <f>LEFT(B68,SEARCH(",",B68))&amp;" value"</f>
        <v>Silver (7106), value</v>
      </c>
      <c r="D69" s="163" t="s">
        <v>1562</v>
      </c>
      <c r="F69" s="163" t="s">
        <v>1199</v>
      </c>
      <c r="H69" s="131" t="s">
        <v>1761</v>
      </c>
    </row>
    <row r="70" spans="2:8" s="17" customFormat="1" ht="15" x14ac:dyDescent="0.35">
      <c r="B70" s="166" t="s">
        <v>1695</v>
      </c>
      <c r="D70" s="163" t="s">
        <v>1562</v>
      </c>
      <c r="F70" s="163" t="s">
        <v>1430</v>
      </c>
      <c r="H70" s="131"/>
    </row>
    <row r="71" spans="2:8" s="17" customFormat="1" ht="15" x14ac:dyDescent="0.35">
      <c r="B71" s="146" t="str">
        <f>LEFT(B70,SEARCH(",",B70))&amp;" value"</f>
        <v>Coal (2701), value</v>
      </c>
      <c r="D71" s="163" t="s">
        <v>1562</v>
      </c>
      <c r="F71" s="163" t="s">
        <v>1199</v>
      </c>
      <c r="H71" s="131" t="s">
        <v>1761</v>
      </c>
    </row>
    <row r="72" spans="2:8" s="17" customFormat="1" ht="15" x14ac:dyDescent="0.35">
      <c r="B72" s="166" t="s">
        <v>1699</v>
      </c>
      <c r="D72" s="163" t="s">
        <v>1562</v>
      </c>
      <c r="F72" s="163" t="s">
        <v>1430</v>
      </c>
      <c r="H72" s="131"/>
    </row>
    <row r="73" spans="2:8" s="17" customFormat="1" ht="15" x14ac:dyDescent="0.35">
      <c r="B73" s="146" t="str">
        <f>LEFT(B72,SEARCH(",",B72))&amp;" value"</f>
        <v>Copper (2603), value</v>
      </c>
      <c r="D73" s="163" t="s">
        <v>1562</v>
      </c>
      <c r="F73" s="163" t="s">
        <v>1199</v>
      </c>
      <c r="H73" s="131" t="s">
        <v>1761</v>
      </c>
    </row>
    <row r="74" spans="2:8" s="17" customFormat="1" ht="30" x14ac:dyDescent="0.35">
      <c r="B74" s="166" t="s">
        <v>1718</v>
      </c>
      <c r="D74" s="163" t="s">
        <v>1562</v>
      </c>
      <c r="F74" s="163" t="s">
        <v>1428</v>
      </c>
      <c r="H74" s="131"/>
    </row>
    <row r="75" spans="2:8" s="17" customFormat="1" ht="15" x14ac:dyDescent="0.35">
      <c r="B75" s="146" t="str">
        <f>LEFT(B74,SEARCH(",",B74))&amp;" value"</f>
        <v>Mineral substances not elsewhere specified (2530), value</v>
      </c>
      <c r="D75" s="163" t="s">
        <v>1562</v>
      </c>
      <c r="F75" s="163" t="s">
        <v>1199</v>
      </c>
      <c r="H75" s="131" t="s">
        <v>1761</v>
      </c>
    </row>
    <row r="76" spans="2:8" s="17" customFormat="1" ht="15" x14ac:dyDescent="0.35">
      <c r="B76" s="166" t="s">
        <v>1427</v>
      </c>
      <c r="D76" s="163" t="s">
        <v>1562</v>
      </c>
      <c r="F76" s="163" t="s">
        <v>1430</v>
      </c>
      <c r="H76" s="131"/>
    </row>
    <row r="77" spans="2:8" s="17" customFormat="1" ht="15" x14ac:dyDescent="0.35">
      <c r="B77" s="147" t="str">
        <f>LEFT(B76,SEARCH(",",B76))&amp;" value"</f>
        <v>Add commodities here, value</v>
      </c>
      <c r="D77" s="164" t="s">
        <v>1562</v>
      </c>
      <c r="F77" s="164" t="s">
        <v>1199</v>
      </c>
      <c r="H77" s="134" t="s">
        <v>1761</v>
      </c>
    </row>
    <row r="78" spans="2:8" s="17" customFormat="1" ht="15" x14ac:dyDescent="0.35">
      <c r="B78" s="36"/>
      <c r="D78" s="125"/>
      <c r="F78" s="125"/>
    </row>
    <row r="79" spans="2:8" s="17" customFormat="1" ht="15" x14ac:dyDescent="0.35">
      <c r="B79" s="126" t="s">
        <v>1900</v>
      </c>
      <c r="D79" s="144"/>
      <c r="F79" s="144"/>
      <c r="H79" s="128"/>
    </row>
    <row r="80" spans="2:8" s="17" customFormat="1" ht="15" x14ac:dyDescent="0.35">
      <c r="B80" s="145" t="s">
        <v>1348</v>
      </c>
      <c r="D80" s="163" t="s">
        <v>1587</v>
      </c>
      <c r="F80" s="163" t="s">
        <v>2130</v>
      </c>
      <c r="H80" s="131"/>
    </row>
    <row r="81" spans="2:8" s="17" customFormat="1" ht="45" x14ac:dyDescent="0.35">
      <c r="B81" s="145" t="s">
        <v>1351</v>
      </c>
      <c r="D81" s="163" t="s">
        <v>1587</v>
      </c>
      <c r="F81" s="163" t="s">
        <v>2154</v>
      </c>
      <c r="H81" s="131"/>
    </row>
    <row r="82" spans="2:8" s="17" customFormat="1" ht="15" x14ac:dyDescent="0.35">
      <c r="B82" s="166" t="s">
        <v>1700</v>
      </c>
      <c r="D82" s="229">
        <v>20656554</v>
      </c>
      <c r="F82" s="163" t="s">
        <v>2047</v>
      </c>
      <c r="H82" s="131"/>
    </row>
    <row r="83" spans="2:8" s="17" customFormat="1" ht="15" x14ac:dyDescent="0.35">
      <c r="B83" s="146" t="str">
        <f>LEFT(B82,SEARCH(",",B82))&amp;" value"</f>
        <v>Crude oil (2709), value</v>
      </c>
      <c r="D83" s="229">
        <v>1960300000</v>
      </c>
      <c r="F83" s="163" t="s">
        <v>1199</v>
      </c>
      <c r="H83" s="131" t="s">
        <v>1761</v>
      </c>
    </row>
    <row r="84" spans="2:8" s="17" customFormat="1" ht="15" x14ac:dyDescent="0.35">
      <c r="B84" s="166" t="s">
        <v>1724</v>
      </c>
      <c r="D84" s="229">
        <v>8092313</v>
      </c>
      <c r="F84" s="163" t="s">
        <v>1430</v>
      </c>
      <c r="H84" s="228" t="s">
        <v>2165</v>
      </c>
    </row>
    <row r="85" spans="2:8" s="17" customFormat="1" ht="15" x14ac:dyDescent="0.35">
      <c r="B85" s="146" t="str">
        <f>LEFT(B84,SEARCH(",",B84))&amp;" value"</f>
        <v>Natural gas (2711), value</v>
      </c>
      <c r="D85" s="163">
        <v>2609700000</v>
      </c>
      <c r="F85" s="163" t="s">
        <v>1199</v>
      </c>
      <c r="H85" s="228" t="s">
        <v>2166</v>
      </c>
    </row>
    <row r="86" spans="2:8" s="17" customFormat="1" ht="15" x14ac:dyDescent="0.35">
      <c r="B86" s="166" t="s">
        <v>1705</v>
      </c>
      <c r="D86" s="163" t="s">
        <v>1562</v>
      </c>
      <c r="F86" s="163" t="s">
        <v>1431</v>
      </c>
      <c r="H86" s="131"/>
    </row>
    <row r="87" spans="2:8" s="17" customFormat="1" ht="15" x14ac:dyDescent="0.35">
      <c r="B87" s="146" t="str">
        <f>LEFT(B86,SEARCH(",",B86))&amp;" value"</f>
        <v>Gold (7108), value</v>
      </c>
      <c r="D87" s="163" t="s">
        <v>1562</v>
      </c>
      <c r="F87" s="163" t="s">
        <v>1199</v>
      </c>
      <c r="H87" s="131" t="s">
        <v>1761</v>
      </c>
    </row>
    <row r="88" spans="2:8" s="17" customFormat="1" ht="15" x14ac:dyDescent="0.35">
      <c r="B88" s="166" t="s">
        <v>1748</v>
      </c>
      <c r="D88" s="163" t="s">
        <v>1562</v>
      </c>
      <c r="F88" s="163" t="s">
        <v>1431</v>
      </c>
      <c r="H88" s="131"/>
    </row>
    <row r="89" spans="2:8" s="17" customFormat="1" ht="15" x14ac:dyDescent="0.35">
      <c r="B89" s="146" t="str">
        <f>LEFT(B88,SEARCH(",",B88))&amp;" value"</f>
        <v>Silver (7106), value</v>
      </c>
      <c r="D89" s="163" t="s">
        <v>1562</v>
      </c>
      <c r="F89" s="163" t="s">
        <v>1199</v>
      </c>
      <c r="H89" s="131" t="s">
        <v>1761</v>
      </c>
    </row>
    <row r="90" spans="2:8" s="17" customFormat="1" ht="15" x14ac:dyDescent="0.35">
      <c r="B90" s="166" t="s">
        <v>1695</v>
      </c>
      <c r="D90" s="163" t="s">
        <v>1562</v>
      </c>
      <c r="F90" s="163" t="s">
        <v>1685</v>
      </c>
      <c r="H90" s="131"/>
    </row>
    <row r="91" spans="2:8" s="17" customFormat="1" ht="15" x14ac:dyDescent="0.35">
      <c r="B91" s="146" t="str">
        <f>LEFT(B90,SEARCH(",",B90))&amp;" value"</f>
        <v>Coal (2701), value</v>
      </c>
      <c r="D91" s="163" t="s">
        <v>1562</v>
      </c>
      <c r="F91" s="163" t="s">
        <v>1199</v>
      </c>
      <c r="H91" s="131" t="s">
        <v>1761</v>
      </c>
    </row>
    <row r="92" spans="2:8" s="17" customFormat="1" ht="15" x14ac:dyDescent="0.35">
      <c r="B92" s="166" t="s">
        <v>1699</v>
      </c>
      <c r="D92" s="163" t="s">
        <v>1562</v>
      </c>
      <c r="F92" s="163" t="s">
        <v>1430</v>
      </c>
      <c r="H92" s="131"/>
    </row>
    <row r="93" spans="2:8" s="17" customFormat="1" ht="15" x14ac:dyDescent="0.35">
      <c r="B93" s="146" t="str">
        <f>LEFT(B92,SEARCH(",",B92))&amp;" value"</f>
        <v>Copper (2603), value</v>
      </c>
      <c r="D93" s="163" t="s">
        <v>1562</v>
      </c>
      <c r="F93" s="163" t="s">
        <v>1199</v>
      </c>
      <c r="H93" s="131" t="s">
        <v>1761</v>
      </c>
    </row>
    <row r="94" spans="2:8" s="17" customFormat="1" ht="15" x14ac:dyDescent="0.35">
      <c r="B94" s="166" t="s">
        <v>1691</v>
      </c>
      <c r="D94" s="163">
        <v>8000</v>
      </c>
      <c r="F94" s="163" t="s">
        <v>1430</v>
      </c>
      <c r="H94" s="131"/>
    </row>
    <row r="95" spans="2:8" s="17" customFormat="1" ht="15" x14ac:dyDescent="0.35">
      <c r="B95" s="146" t="str">
        <f>LEFT(B94,SEARCH(",",B94))&amp;" value"</f>
        <v>Bitumen and asphalt (2714), value</v>
      </c>
      <c r="D95" s="163">
        <v>17300000</v>
      </c>
      <c r="F95" s="163" t="s">
        <v>1191</v>
      </c>
      <c r="H95" s="131" t="s">
        <v>1761</v>
      </c>
    </row>
    <row r="96" spans="2:8" s="17" customFormat="1" ht="15" x14ac:dyDescent="0.35">
      <c r="B96" s="166" t="s">
        <v>1427</v>
      </c>
      <c r="D96" s="163" t="s">
        <v>1562</v>
      </c>
      <c r="F96" s="163" t="s">
        <v>1430</v>
      </c>
      <c r="H96" s="131"/>
    </row>
    <row r="97" spans="2:16" s="17" customFormat="1" ht="15" x14ac:dyDescent="0.35">
      <c r="B97" s="147" t="str">
        <f>LEFT(B96,SEARCH(",",B96))&amp;" value"</f>
        <v>Add commodities here, value</v>
      </c>
      <c r="D97" s="164" t="s">
        <v>1562</v>
      </c>
      <c r="F97" s="164" t="s">
        <v>1199</v>
      </c>
      <c r="H97" s="134" t="s">
        <v>1761</v>
      </c>
    </row>
    <row r="98" spans="2:16" s="17" customFormat="1" ht="15" x14ac:dyDescent="0.35">
      <c r="B98" s="36"/>
      <c r="D98" s="125"/>
      <c r="F98" s="125"/>
    </row>
    <row r="99" spans="2:16" s="17" customFormat="1" ht="15" x14ac:dyDescent="0.35">
      <c r="B99" s="126" t="s">
        <v>1901</v>
      </c>
      <c r="D99" s="144"/>
      <c r="F99" s="149"/>
      <c r="H99" s="128"/>
    </row>
    <row r="100" spans="2:16" s="17" customFormat="1" ht="30" x14ac:dyDescent="0.35">
      <c r="B100" s="145" t="s">
        <v>1597</v>
      </c>
      <c r="D100" s="163" t="s">
        <v>1671</v>
      </c>
      <c r="F100" s="163">
        <v>7.2</v>
      </c>
      <c r="H100" s="131"/>
    </row>
    <row r="101" spans="2:16" s="17" customFormat="1" ht="30" x14ac:dyDescent="0.35">
      <c r="B101" s="150" t="s">
        <v>1598</v>
      </c>
      <c r="D101" s="163" t="s">
        <v>1671</v>
      </c>
      <c r="F101" s="163" t="s">
        <v>2135</v>
      </c>
      <c r="H101" s="131"/>
    </row>
    <row r="102" spans="2:16" s="17" customFormat="1" ht="30" x14ac:dyDescent="0.35">
      <c r="B102" s="151" t="s">
        <v>1611</v>
      </c>
      <c r="D102" s="152" t="e">
        <f>SUM(#REF!/#REF!)</f>
        <v>#REF!</v>
      </c>
      <c r="F102" s="153" t="s">
        <v>1947</v>
      </c>
      <c r="H102" s="231"/>
      <c r="P102" s="190"/>
    </row>
    <row r="103" spans="2:16" s="17" customFormat="1" ht="15" x14ac:dyDescent="0.35">
      <c r="B103" s="36"/>
      <c r="D103" s="125"/>
      <c r="F103" s="125"/>
    </row>
    <row r="104" spans="2:16" s="17" customFormat="1" ht="15" x14ac:dyDescent="0.35">
      <c r="B104" s="126" t="s">
        <v>1902</v>
      </c>
      <c r="D104" s="149"/>
      <c r="F104" s="149"/>
      <c r="H104" s="128"/>
    </row>
    <row r="105" spans="2:16" s="17" customFormat="1" ht="30" x14ac:dyDescent="0.35">
      <c r="B105" s="150" t="s">
        <v>1838</v>
      </c>
      <c r="D105" s="163" t="s">
        <v>1671</v>
      </c>
      <c r="F105" s="163">
        <v>6.4</v>
      </c>
      <c r="H105" s="131"/>
    </row>
    <row r="106" spans="2:16" s="17" customFormat="1" ht="15" x14ac:dyDescent="0.35">
      <c r="B106" s="193" t="s">
        <v>1845</v>
      </c>
      <c r="C106" s="194"/>
      <c r="D106" s="127"/>
      <c r="E106" s="194"/>
      <c r="F106" s="127"/>
      <c r="H106" s="131"/>
    </row>
    <row r="107" spans="2:16" s="17" customFormat="1" ht="15" x14ac:dyDescent="0.35">
      <c r="B107" s="166" t="s">
        <v>1700</v>
      </c>
      <c r="D107" s="229">
        <v>1585266</v>
      </c>
      <c r="F107" s="163" t="s">
        <v>2047</v>
      </c>
      <c r="H107" s="131"/>
    </row>
    <row r="108" spans="2:16" s="17" customFormat="1" ht="15" x14ac:dyDescent="0.35">
      <c r="B108" s="166" t="s">
        <v>1724</v>
      </c>
      <c r="D108" s="229">
        <v>163742000000</v>
      </c>
      <c r="F108" s="163" t="s">
        <v>2133</v>
      </c>
      <c r="H108" s="131"/>
    </row>
    <row r="109" spans="2:16" s="17" customFormat="1" ht="15" x14ac:dyDescent="0.35">
      <c r="B109" s="195" t="s">
        <v>1427</v>
      </c>
      <c r="C109" s="156"/>
      <c r="D109" s="164" t="s">
        <v>1562</v>
      </c>
      <c r="E109" s="156"/>
      <c r="F109" s="164" t="s">
        <v>1430</v>
      </c>
      <c r="H109" s="131"/>
    </row>
    <row r="110" spans="2:16" s="17" customFormat="1" ht="15" x14ac:dyDescent="0.35">
      <c r="B110" s="193" t="s">
        <v>1846</v>
      </c>
      <c r="C110" s="194"/>
      <c r="D110" s="127"/>
      <c r="E110" s="194"/>
      <c r="F110" s="127"/>
      <c r="H110" s="131"/>
    </row>
    <row r="111" spans="2:16" s="17" customFormat="1" ht="15" x14ac:dyDescent="0.35">
      <c r="B111" s="166" t="s">
        <v>1700</v>
      </c>
      <c r="D111" s="229">
        <v>1585266</v>
      </c>
      <c r="F111" s="163" t="s">
        <v>2047</v>
      </c>
      <c r="H111" s="131"/>
    </row>
    <row r="112" spans="2:16" s="17" customFormat="1" ht="15" x14ac:dyDescent="0.35">
      <c r="B112" s="146" t="str">
        <f>LEFT(B111,SEARCH(",",B111))&amp;" value"</f>
        <v>Crude oil (2709), value</v>
      </c>
      <c r="D112" s="229">
        <v>1260176659</v>
      </c>
      <c r="F112" s="163" t="s">
        <v>1199</v>
      </c>
      <c r="H112" s="228" t="s">
        <v>2136</v>
      </c>
    </row>
    <row r="113" spans="2:8" s="17" customFormat="1" ht="15" x14ac:dyDescent="0.35">
      <c r="B113" s="166" t="s">
        <v>1724</v>
      </c>
      <c r="D113" s="229">
        <v>163742000000</v>
      </c>
      <c r="F113" s="163" t="s">
        <v>2133</v>
      </c>
      <c r="H113" s="131"/>
    </row>
    <row r="114" spans="2:8" s="17" customFormat="1" ht="15" x14ac:dyDescent="0.35">
      <c r="B114" s="146" t="str">
        <f>LEFT(B113,SEARCH(",",B113))&amp;" value"</f>
        <v>Natural gas (2711), value</v>
      </c>
      <c r="D114" s="163" t="s">
        <v>1562</v>
      </c>
      <c r="F114" s="163" t="s">
        <v>1199</v>
      </c>
      <c r="H114" s="131" t="s">
        <v>1761</v>
      </c>
    </row>
    <row r="115" spans="2:8" s="17" customFormat="1" ht="15" x14ac:dyDescent="0.35">
      <c r="B115" s="166" t="s">
        <v>1427</v>
      </c>
      <c r="D115" s="163" t="s">
        <v>1562</v>
      </c>
      <c r="F115" s="163" t="s">
        <v>1430</v>
      </c>
      <c r="H115" s="131"/>
    </row>
    <row r="116" spans="2:8" s="17" customFormat="1" ht="15" x14ac:dyDescent="0.35">
      <c r="B116" s="146" t="str">
        <f>LEFT(B115,SEARCH(",",B115))&amp;" value"</f>
        <v>Add commodities here, value</v>
      </c>
      <c r="D116" s="163" t="s">
        <v>1562</v>
      </c>
      <c r="F116" s="163" t="s">
        <v>1199</v>
      </c>
      <c r="H116" s="131" t="s">
        <v>1761</v>
      </c>
    </row>
    <row r="117" spans="2:8" s="17" customFormat="1" ht="30" x14ac:dyDescent="0.35">
      <c r="B117" s="192" t="s">
        <v>1847</v>
      </c>
      <c r="C117" s="156"/>
      <c r="D117" s="229">
        <v>1260176659</v>
      </c>
      <c r="E117" s="156"/>
      <c r="F117" s="164" t="s">
        <v>1199</v>
      </c>
      <c r="G117" s="156"/>
      <c r="H117" s="134"/>
    </row>
    <row r="118" spans="2:8" s="17" customFormat="1" ht="15" x14ac:dyDescent="0.35">
      <c r="B118" s="36"/>
      <c r="F118" s="26"/>
    </row>
    <row r="119" spans="2:8" s="17" customFormat="1" ht="16" customHeight="1" x14ac:dyDescent="0.35">
      <c r="B119" s="126" t="s">
        <v>1903</v>
      </c>
      <c r="D119" s="149"/>
      <c r="F119" s="149"/>
      <c r="H119" s="128"/>
    </row>
    <row r="120" spans="2:8" s="17" customFormat="1" ht="30" x14ac:dyDescent="0.35">
      <c r="B120" s="150" t="s">
        <v>1602</v>
      </c>
      <c r="D120" s="163" t="s">
        <v>1000</v>
      </c>
      <c r="F120" s="163" t="s">
        <v>2137</v>
      </c>
      <c r="H120" s="131"/>
    </row>
    <row r="121" spans="2:8" s="17" customFormat="1" ht="30.75" customHeight="1" x14ac:dyDescent="0.35">
      <c r="B121" s="155" t="s">
        <v>1599</v>
      </c>
      <c r="D121" s="164" t="s">
        <v>1562</v>
      </c>
      <c r="F121" s="164" t="s">
        <v>1199</v>
      </c>
      <c r="H121" s="134"/>
    </row>
    <row r="122" spans="2:8" s="17" customFormat="1" ht="15" x14ac:dyDescent="0.35">
      <c r="B122" s="36"/>
      <c r="D122" s="125"/>
      <c r="F122" s="26"/>
    </row>
    <row r="123" spans="2:8" s="17" customFormat="1" ht="15" x14ac:dyDescent="0.35">
      <c r="B123" s="126" t="s">
        <v>1904</v>
      </c>
      <c r="D123" s="149"/>
      <c r="F123" s="149"/>
      <c r="H123" s="128"/>
    </row>
    <row r="124" spans="2:8" s="17" customFormat="1" ht="30" x14ac:dyDescent="0.35">
      <c r="B124" s="150" t="s">
        <v>1603</v>
      </c>
      <c r="D124" s="163" t="s">
        <v>1671</v>
      </c>
      <c r="F124" s="163">
        <v>5.13</v>
      </c>
      <c r="H124" s="131"/>
    </row>
    <row r="125" spans="2:8" s="17" customFormat="1" ht="30.75" customHeight="1" x14ac:dyDescent="0.35">
      <c r="B125" s="155" t="s">
        <v>1600</v>
      </c>
      <c r="D125" s="230">
        <v>47814052</v>
      </c>
      <c r="F125" s="164" t="s">
        <v>1199</v>
      </c>
      <c r="H125" s="134"/>
    </row>
    <row r="126" spans="2:8" s="17" customFormat="1" ht="15" x14ac:dyDescent="0.35">
      <c r="B126" s="36"/>
      <c r="D126" s="125"/>
      <c r="F126" s="26"/>
    </row>
    <row r="127" spans="2:8" s="17" customFormat="1" ht="15" x14ac:dyDescent="0.35">
      <c r="B127" s="126" t="s">
        <v>1905</v>
      </c>
      <c r="D127" s="149"/>
      <c r="F127" s="149"/>
      <c r="H127" s="128"/>
    </row>
    <row r="128" spans="2:8" s="17" customFormat="1" ht="45" x14ac:dyDescent="0.35">
      <c r="B128" s="150" t="s">
        <v>1605</v>
      </c>
      <c r="D128" s="163" t="s">
        <v>1587</v>
      </c>
      <c r="F128" s="163" t="s">
        <v>2151</v>
      </c>
      <c r="H128" s="131"/>
    </row>
    <row r="129" spans="2:8" s="17" customFormat="1" ht="15" x14ac:dyDescent="0.35">
      <c r="B129" s="155" t="s">
        <v>1601</v>
      </c>
      <c r="D129" s="164">
        <v>2641058000</v>
      </c>
      <c r="F129" s="164" t="s">
        <v>1191</v>
      </c>
      <c r="H129" s="134"/>
    </row>
    <row r="130" spans="2:8" s="17" customFormat="1" ht="15" x14ac:dyDescent="0.35">
      <c r="B130" s="36"/>
      <c r="D130" s="125"/>
      <c r="F130" s="26"/>
    </row>
    <row r="131" spans="2:8" s="17" customFormat="1" ht="15" x14ac:dyDescent="0.35">
      <c r="B131" s="126" t="s">
        <v>1906</v>
      </c>
      <c r="D131" s="149"/>
      <c r="F131" s="149"/>
      <c r="H131" s="128"/>
    </row>
    <row r="132" spans="2:8" s="17" customFormat="1" ht="30" x14ac:dyDescent="0.35">
      <c r="B132" s="150" t="str">
        <f>"Does the government disclose information on"&amp;RIGHT(B131,LEN(B131)-SEARCH(":",B131,1))&amp;"?"</f>
        <v>Does the government disclose information on Direct subnational payments?</v>
      </c>
      <c r="D132" s="163" t="s">
        <v>1000</v>
      </c>
      <c r="F132" s="163" t="s">
        <v>2138</v>
      </c>
      <c r="H132" s="131"/>
    </row>
    <row r="133" spans="2:8" s="17" customFormat="1" ht="15" x14ac:dyDescent="0.35">
      <c r="B133" s="155" t="s">
        <v>1604</v>
      </c>
      <c r="D133" s="164" t="s">
        <v>1562</v>
      </c>
      <c r="F133" s="164" t="s">
        <v>1199</v>
      </c>
      <c r="H133" s="134"/>
    </row>
    <row r="134" spans="2:8" s="17" customFormat="1" ht="15" x14ac:dyDescent="0.35">
      <c r="B134" s="36"/>
      <c r="D134" s="125"/>
      <c r="F134" s="26"/>
    </row>
    <row r="135" spans="2:8" s="17" customFormat="1" ht="15" x14ac:dyDescent="0.35">
      <c r="B135" s="126" t="s">
        <v>1907</v>
      </c>
      <c r="D135" s="149"/>
      <c r="F135" s="26"/>
      <c r="H135" s="128"/>
    </row>
    <row r="136" spans="2:8" s="17" customFormat="1" ht="30" x14ac:dyDescent="0.35">
      <c r="B136" s="151" t="s">
        <v>1517</v>
      </c>
      <c r="D136" s="213" t="str">
        <f>IFERROR(IF(_xlfn.DAYS('Part 1 - About'!$E$24,'Part 1 - About'!$E$20)/365&gt;0,_xlfn.DAYS('Part 1 - About'!$E$24,'Part 1 - About'!$E$20)/365,_xlfn.DAYS('Part 1 - About'!$E$27,'Part 1 - About'!$E$20)/365),"Automatically completed using the 1. About sheet")</f>
        <v>Automatically completed using the 1. About sheet</v>
      </c>
      <c r="F136" s="26"/>
      <c r="H136" s="134"/>
    </row>
    <row r="137" spans="2:8" s="17" customFormat="1" ht="15" x14ac:dyDescent="0.35">
      <c r="B137" s="36"/>
      <c r="D137" s="125"/>
      <c r="F137" s="26"/>
    </row>
    <row r="138" spans="2:8" s="17" customFormat="1" ht="15" x14ac:dyDescent="0.35">
      <c r="B138" s="126" t="s">
        <v>1908</v>
      </c>
      <c r="D138" s="149"/>
      <c r="F138" s="149"/>
      <c r="H138" s="128"/>
    </row>
    <row r="139" spans="2:8" s="17" customFormat="1" ht="45" x14ac:dyDescent="0.35">
      <c r="B139" s="145" t="s">
        <v>1662</v>
      </c>
      <c r="D139" s="163" t="s">
        <v>1671</v>
      </c>
      <c r="F139" s="163">
        <v>5.14</v>
      </c>
      <c r="H139" s="131"/>
    </row>
    <row r="140" spans="2:8" s="17" customFormat="1" ht="30" x14ac:dyDescent="0.35">
      <c r="B140" s="146" t="s">
        <v>1608</v>
      </c>
      <c r="D140" s="163" t="s">
        <v>1671</v>
      </c>
      <c r="F140" s="163">
        <v>5.14</v>
      </c>
      <c r="H140" s="131"/>
    </row>
    <row r="141" spans="2:8" s="17" customFormat="1" ht="15" x14ac:dyDescent="0.35">
      <c r="B141" s="129" t="s">
        <v>1606</v>
      </c>
      <c r="D141" s="163" t="s">
        <v>1671</v>
      </c>
      <c r="F141" s="163">
        <v>5.14</v>
      </c>
      <c r="H141" s="131"/>
    </row>
    <row r="142" spans="2:8" s="17" customFormat="1" ht="15" x14ac:dyDescent="0.35">
      <c r="B142" s="132" t="s">
        <v>1607</v>
      </c>
      <c r="D142" s="163" t="s">
        <v>1671</v>
      </c>
      <c r="F142" s="163">
        <v>5.14</v>
      </c>
      <c r="H142" s="131"/>
    </row>
    <row r="143" spans="2:8" s="17" customFormat="1" ht="15" x14ac:dyDescent="0.35">
      <c r="B143" s="129" t="s">
        <v>1609</v>
      </c>
      <c r="D143" s="163" t="s">
        <v>1671</v>
      </c>
      <c r="F143" s="163">
        <v>5.14</v>
      </c>
      <c r="H143" s="131"/>
    </row>
    <row r="144" spans="2:8" s="17" customFormat="1" ht="15" x14ac:dyDescent="0.35">
      <c r="B144" s="133" t="s">
        <v>1610</v>
      </c>
      <c r="D144" s="164" t="s">
        <v>1671</v>
      </c>
      <c r="F144" s="163">
        <v>5.14</v>
      </c>
      <c r="H144" s="134"/>
    </row>
    <row r="145" spans="2:16" s="17" customFormat="1" ht="15" x14ac:dyDescent="0.35">
      <c r="B145" s="36"/>
      <c r="D145" s="125"/>
      <c r="F145" s="26"/>
    </row>
    <row r="146" spans="2:16" s="17" customFormat="1" ht="30" x14ac:dyDescent="0.35">
      <c r="B146" s="126" t="s">
        <v>1909</v>
      </c>
      <c r="D146" s="149"/>
      <c r="F146" s="149"/>
      <c r="H146" s="128"/>
    </row>
    <row r="147" spans="2:16" s="17" customFormat="1" ht="45" x14ac:dyDescent="0.35">
      <c r="B147" s="150" t="s">
        <v>1612</v>
      </c>
      <c r="D147" s="163" t="s">
        <v>1587</v>
      </c>
      <c r="F147" s="234" t="s">
        <v>2139</v>
      </c>
      <c r="H147" s="131"/>
    </row>
    <row r="148" spans="2:16" s="17" customFormat="1" ht="30" x14ac:dyDescent="0.35">
      <c r="B148" s="155" t="s">
        <v>1669</v>
      </c>
      <c r="D148" s="164" t="s">
        <v>1562</v>
      </c>
      <c r="F148" s="167" t="str">
        <f>IF(D148=Lists!$K$4,"&lt; Input URL to data source &gt;",IF(D148=Lists!$K$5,"&lt; Reference section in EITI Report &gt;",IF(D148=Lists!$K$6,"&lt; Reference evidence of non-applicability &gt;","")))</f>
        <v/>
      </c>
      <c r="H148" s="134"/>
    </row>
    <row r="149" spans="2:16" s="17" customFormat="1" ht="15" x14ac:dyDescent="0.35">
      <c r="B149" s="36"/>
      <c r="D149" s="125"/>
      <c r="F149" s="26"/>
    </row>
    <row r="150" spans="2:16" s="17" customFormat="1" ht="15" x14ac:dyDescent="0.35">
      <c r="B150" s="126" t="s">
        <v>1910</v>
      </c>
      <c r="D150" s="149"/>
      <c r="F150" s="149"/>
      <c r="H150" s="128"/>
    </row>
    <row r="151" spans="2:16" s="17" customFormat="1" ht="30" x14ac:dyDescent="0.35">
      <c r="B151" s="150" t="s">
        <v>1613</v>
      </c>
      <c r="D151" s="163" t="s">
        <v>1000</v>
      </c>
      <c r="F151" s="163" t="s">
        <v>2167</v>
      </c>
      <c r="H151" s="131"/>
    </row>
    <row r="152" spans="2:16" s="17" customFormat="1" ht="30" x14ac:dyDescent="0.35">
      <c r="B152" s="154" t="s">
        <v>1615</v>
      </c>
      <c r="D152" s="163" t="s">
        <v>1562</v>
      </c>
      <c r="F152" s="163" t="s">
        <v>1199</v>
      </c>
      <c r="H152" s="131"/>
    </row>
    <row r="153" spans="2:16" s="17" customFormat="1" ht="30" x14ac:dyDescent="0.35">
      <c r="B153" s="155" t="s">
        <v>1949</v>
      </c>
      <c r="D153" s="164" t="s">
        <v>1562</v>
      </c>
      <c r="F153" s="164" t="s">
        <v>1199</v>
      </c>
      <c r="H153" s="134"/>
      <c r="P153" s="190"/>
    </row>
    <row r="154" spans="2:16" s="17" customFormat="1" ht="15" x14ac:dyDescent="0.35">
      <c r="B154" s="36"/>
      <c r="D154" s="125"/>
      <c r="F154" s="26"/>
    </row>
    <row r="155" spans="2:16" s="17" customFormat="1" ht="30" x14ac:dyDescent="0.35">
      <c r="B155" s="126" t="s">
        <v>1911</v>
      </c>
      <c r="D155" s="149"/>
      <c r="F155" s="149"/>
      <c r="H155" s="128"/>
    </row>
    <row r="156" spans="2:16" s="17" customFormat="1" ht="45" x14ac:dyDescent="0.35">
      <c r="B156" s="150" t="s">
        <v>1616</v>
      </c>
      <c r="D156" s="163" t="s">
        <v>1000</v>
      </c>
      <c r="F156" s="163" t="s">
        <v>2168</v>
      </c>
      <c r="H156" s="131"/>
    </row>
    <row r="157" spans="2:16" s="17" customFormat="1" ht="30" x14ac:dyDescent="0.35">
      <c r="B157" s="150" t="s">
        <v>1617</v>
      </c>
      <c r="D157" s="163" t="s">
        <v>1587</v>
      </c>
      <c r="F157" s="234" t="s">
        <v>2140</v>
      </c>
      <c r="H157" s="131"/>
    </row>
    <row r="158" spans="2:16" s="17" customFormat="1" ht="45" x14ac:dyDescent="0.35">
      <c r="B158" s="151" t="s">
        <v>1618</v>
      </c>
      <c r="D158" s="164" t="s">
        <v>1587</v>
      </c>
      <c r="F158" s="164" t="s">
        <v>2139</v>
      </c>
      <c r="H158" s="134"/>
    </row>
    <row r="159" spans="2:16" s="17" customFormat="1" ht="15" x14ac:dyDescent="0.35">
      <c r="B159" s="36"/>
      <c r="D159" s="125"/>
      <c r="F159" s="26"/>
    </row>
    <row r="160" spans="2:16" s="17" customFormat="1" ht="15" x14ac:dyDescent="0.35">
      <c r="B160" s="126" t="s">
        <v>1912</v>
      </c>
      <c r="D160" s="149"/>
      <c r="F160" s="149"/>
      <c r="H160" s="128"/>
    </row>
    <row r="161" spans="2:8" s="17" customFormat="1" ht="30" x14ac:dyDescent="0.35">
      <c r="B161" s="150" t="s">
        <v>1619</v>
      </c>
      <c r="D161" s="163" t="s">
        <v>1671</v>
      </c>
      <c r="F161" s="163">
        <v>5.12</v>
      </c>
      <c r="H161" s="131"/>
    </row>
    <row r="162" spans="2:8" s="17" customFormat="1" ht="30" x14ac:dyDescent="0.35">
      <c r="B162" s="154" t="s">
        <v>1675</v>
      </c>
      <c r="D162" s="163">
        <v>0</v>
      </c>
      <c r="F162" s="163" t="s">
        <v>1199</v>
      </c>
      <c r="H162" s="131"/>
    </row>
    <row r="163" spans="2:8" s="17" customFormat="1" ht="30" x14ac:dyDescent="0.35">
      <c r="B163" s="154" t="s">
        <v>1676</v>
      </c>
      <c r="D163" s="229">
        <v>26152261</v>
      </c>
      <c r="E163" s="135"/>
      <c r="F163" s="163" t="s">
        <v>1191</v>
      </c>
      <c r="H163" s="131"/>
    </row>
    <row r="164" spans="2:8" s="17" customFormat="1" ht="15" x14ac:dyDescent="0.35">
      <c r="B164" s="150" t="s">
        <v>1677</v>
      </c>
      <c r="D164" s="163" t="s">
        <v>1671</v>
      </c>
      <c r="F164" s="168">
        <v>5.12</v>
      </c>
      <c r="H164" s="131"/>
    </row>
    <row r="165" spans="2:8" s="17" customFormat="1" ht="30" x14ac:dyDescent="0.35">
      <c r="B165" s="154" t="s">
        <v>1678</v>
      </c>
      <c r="D165" s="163">
        <v>0</v>
      </c>
      <c r="F165" s="163" t="s">
        <v>1199</v>
      </c>
      <c r="H165" s="131"/>
    </row>
    <row r="166" spans="2:8" s="17" customFormat="1" ht="30" x14ac:dyDescent="0.35">
      <c r="B166" s="154" t="s">
        <v>1679</v>
      </c>
      <c r="D166" s="229">
        <v>26152261</v>
      </c>
      <c r="F166" s="163" t="s">
        <v>1191</v>
      </c>
      <c r="H166" s="131"/>
    </row>
    <row r="167" spans="2:8" s="17" customFormat="1" ht="30" x14ac:dyDescent="0.35">
      <c r="B167" s="150" t="s">
        <v>1849</v>
      </c>
      <c r="D167" s="163" t="s">
        <v>1671</v>
      </c>
      <c r="F167" s="163" t="s">
        <v>2141</v>
      </c>
      <c r="H167" s="131"/>
    </row>
    <row r="168" spans="2:8" s="17" customFormat="1" ht="30" x14ac:dyDescent="0.35">
      <c r="B168" s="154" t="s">
        <v>1850</v>
      </c>
      <c r="D168" s="229">
        <v>6486538</v>
      </c>
      <c r="F168" s="163" t="s">
        <v>1191</v>
      </c>
      <c r="H168" s="131"/>
    </row>
    <row r="169" spans="2:8" s="17" customFormat="1" ht="30" x14ac:dyDescent="0.35">
      <c r="B169" s="155" t="s">
        <v>1851</v>
      </c>
      <c r="D169" s="163" t="s">
        <v>1562</v>
      </c>
      <c r="F169" s="163" t="s">
        <v>1199</v>
      </c>
      <c r="H169" s="134"/>
    </row>
    <row r="170" spans="2:8" s="17" customFormat="1" ht="15" x14ac:dyDescent="0.35">
      <c r="B170" s="36"/>
      <c r="D170" s="125"/>
      <c r="F170" s="26"/>
    </row>
    <row r="171" spans="2:8" s="17" customFormat="1" ht="15" x14ac:dyDescent="0.35">
      <c r="B171" s="126" t="s">
        <v>1913</v>
      </c>
      <c r="D171" s="149"/>
      <c r="F171" s="149"/>
      <c r="H171" s="128"/>
    </row>
    <row r="172" spans="2:8" s="17" customFormat="1" ht="30" x14ac:dyDescent="0.35">
      <c r="B172" s="150" t="s">
        <v>1680</v>
      </c>
      <c r="D172" s="163" t="s">
        <v>1000</v>
      </c>
      <c r="F172" s="163" t="s">
        <v>2149</v>
      </c>
      <c r="H172" s="131"/>
    </row>
    <row r="173" spans="2:8" s="17" customFormat="1" ht="30" x14ac:dyDescent="0.35">
      <c r="B173" s="155" t="s">
        <v>1620</v>
      </c>
      <c r="D173" s="164" t="s">
        <v>1562</v>
      </c>
      <c r="F173" s="164" t="s">
        <v>1199</v>
      </c>
      <c r="H173" s="134"/>
    </row>
    <row r="174" spans="2:8" s="17" customFormat="1" ht="15" x14ac:dyDescent="0.35">
      <c r="B174" s="36"/>
      <c r="D174" s="125"/>
      <c r="F174" s="26"/>
    </row>
    <row r="175" spans="2:8" s="17" customFormat="1" ht="15" x14ac:dyDescent="0.35">
      <c r="B175" s="126" t="s">
        <v>1914</v>
      </c>
      <c r="D175" s="157"/>
      <c r="F175" s="158"/>
      <c r="H175" s="128"/>
    </row>
    <row r="176" spans="2:8" s="17" customFormat="1" ht="30" x14ac:dyDescent="0.35">
      <c r="B176" s="159" t="s">
        <v>1660</v>
      </c>
      <c r="D176" s="163" t="s">
        <v>1587</v>
      </c>
      <c r="F176" s="234" t="s">
        <v>2142</v>
      </c>
      <c r="H176" s="131"/>
    </row>
    <row r="177" spans="2:8" s="17" customFormat="1" ht="30" x14ac:dyDescent="0.35">
      <c r="B177" s="150" t="s">
        <v>1936</v>
      </c>
      <c r="D177" s="163">
        <v>24030000000</v>
      </c>
      <c r="F177" s="163" t="s">
        <v>1191</v>
      </c>
      <c r="H177" s="131"/>
    </row>
    <row r="178" spans="2:8" s="17" customFormat="1" ht="15" x14ac:dyDescent="0.35">
      <c r="B178" s="145" t="s">
        <v>1762</v>
      </c>
      <c r="D178" s="163" t="s">
        <v>1562</v>
      </c>
      <c r="F178" s="163" t="s">
        <v>1199</v>
      </c>
      <c r="H178" s="131"/>
    </row>
    <row r="179" spans="2:8" s="17" customFormat="1" ht="15" x14ac:dyDescent="0.35">
      <c r="B179" s="129" t="s">
        <v>1621</v>
      </c>
      <c r="D179" s="163">
        <v>152629300000</v>
      </c>
      <c r="F179" s="163" t="s">
        <v>1191</v>
      </c>
      <c r="H179" s="131"/>
    </row>
    <row r="180" spans="2:8" s="17" customFormat="1" ht="15" x14ac:dyDescent="0.35">
      <c r="B180" s="129" t="s">
        <v>1622</v>
      </c>
      <c r="D180" s="163">
        <v>27888900000</v>
      </c>
      <c r="F180" s="163" t="s">
        <v>1191</v>
      </c>
      <c r="H180" s="131"/>
    </row>
    <row r="181" spans="2:8" s="17" customFormat="1" ht="15" x14ac:dyDescent="0.35">
      <c r="B181" s="129" t="s">
        <v>1623</v>
      </c>
      <c r="D181" s="163">
        <v>50993900000</v>
      </c>
      <c r="F181" s="163" t="s">
        <v>1191</v>
      </c>
      <c r="H181" s="131"/>
    </row>
    <row r="182" spans="2:8" s="17" customFormat="1" ht="15" x14ac:dyDescent="0.35">
      <c r="B182" s="129" t="s">
        <v>1624</v>
      </c>
      <c r="D182" s="163">
        <v>24392300000</v>
      </c>
      <c r="F182" s="163" t="s">
        <v>1191</v>
      </c>
      <c r="H182" s="131"/>
    </row>
    <row r="183" spans="2:8" s="17" customFormat="1" ht="15" x14ac:dyDescent="0.35">
      <c r="B183" s="129" t="s">
        <v>1625</v>
      </c>
      <c r="D183" s="163">
        <v>48347800000</v>
      </c>
      <c r="F183" s="163" t="s">
        <v>1191</v>
      </c>
      <c r="H183" s="131"/>
    </row>
    <row r="184" spans="2:8" s="17" customFormat="1" ht="15" x14ac:dyDescent="0.35">
      <c r="B184" s="129" t="s">
        <v>1937</v>
      </c>
      <c r="D184" s="163">
        <v>11900</v>
      </c>
      <c r="F184" s="163" t="s">
        <v>1939</v>
      </c>
      <c r="H184" s="131"/>
    </row>
    <row r="185" spans="2:8" s="17" customFormat="1" ht="15" x14ac:dyDescent="0.35">
      <c r="B185" s="129" t="s">
        <v>1938</v>
      </c>
      <c r="D185" s="163">
        <v>2600</v>
      </c>
      <c r="F185" s="163" t="s">
        <v>1939</v>
      </c>
      <c r="H185" s="131"/>
    </row>
    <row r="186" spans="2:8" s="17" customFormat="1" ht="15" x14ac:dyDescent="0.35">
      <c r="B186" s="129" t="s">
        <v>1626</v>
      </c>
      <c r="D186" s="163">
        <v>14500</v>
      </c>
      <c r="F186" s="163" t="s">
        <v>1939</v>
      </c>
      <c r="H186" s="131"/>
    </row>
    <row r="187" spans="2:8" s="17" customFormat="1" ht="15" x14ac:dyDescent="0.35">
      <c r="B187" s="129" t="s">
        <v>1627</v>
      </c>
      <c r="D187" s="163">
        <v>574100</v>
      </c>
      <c r="F187" s="163" t="s">
        <v>1939</v>
      </c>
      <c r="H187" s="131"/>
    </row>
    <row r="188" spans="2:8" s="17" customFormat="1" ht="15" x14ac:dyDescent="0.35">
      <c r="B188" s="129" t="s">
        <v>1638</v>
      </c>
      <c r="D188" s="163" t="s">
        <v>1562</v>
      </c>
      <c r="F188" s="163" t="s">
        <v>1199</v>
      </c>
      <c r="H188" s="131"/>
    </row>
    <row r="189" spans="2:8" s="17" customFormat="1" ht="15" x14ac:dyDescent="0.35">
      <c r="B189" s="143" t="s">
        <v>1639</v>
      </c>
      <c r="D189" s="164" t="s">
        <v>1562</v>
      </c>
      <c r="F189" s="164" t="s">
        <v>1199</v>
      </c>
      <c r="H189" s="134"/>
    </row>
    <row r="190" spans="2:8" s="17" customFormat="1" ht="15" x14ac:dyDescent="0.35">
      <c r="B190" s="26"/>
      <c r="D190" s="160"/>
      <c r="F190" s="26"/>
    </row>
    <row r="191" spans="2:8" s="17" customFormat="1" ht="15" x14ac:dyDescent="0.35">
      <c r="B191" s="126" t="s">
        <v>1954</v>
      </c>
      <c r="D191" s="127"/>
      <c r="F191" s="127"/>
      <c r="H191" s="128"/>
    </row>
    <row r="192" spans="2:8" s="17" customFormat="1" ht="15" x14ac:dyDescent="0.35">
      <c r="B192" s="129" t="s">
        <v>1518</v>
      </c>
      <c r="D192" s="130"/>
      <c r="F192" s="130"/>
      <c r="H192" s="131"/>
    </row>
    <row r="193" spans="1:8" s="17" customFormat="1" ht="30" x14ac:dyDescent="0.35">
      <c r="B193" s="146" t="s">
        <v>1951</v>
      </c>
      <c r="D193" s="163" t="s">
        <v>1587</v>
      </c>
      <c r="F193" s="163" t="s">
        <v>2143</v>
      </c>
      <c r="H193" s="131"/>
    </row>
    <row r="194" spans="1:8" s="17" customFormat="1" ht="45" x14ac:dyDescent="0.35">
      <c r="A194" s="135"/>
      <c r="B194" s="208" t="s">
        <v>1952</v>
      </c>
      <c r="C194" s="137"/>
      <c r="D194" s="163" t="s">
        <v>1587</v>
      </c>
      <c r="F194" s="163" t="s">
        <v>2152</v>
      </c>
      <c r="H194" s="131"/>
    </row>
    <row r="195" spans="1:8" s="17" customFormat="1" ht="30" x14ac:dyDescent="0.35">
      <c r="B195" s="147" t="s">
        <v>1953</v>
      </c>
      <c r="C195" s="137"/>
      <c r="D195" s="164" t="s">
        <v>1587</v>
      </c>
      <c r="F195" s="164" t="s">
        <v>2144</v>
      </c>
      <c r="H195" s="134"/>
    </row>
    <row r="196" spans="1:8" s="17" customFormat="1" ht="15.5" thickBot="1" x14ac:dyDescent="0.4">
      <c r="B196" s="161"/>
      <c r="C196" s="69"/>
      <c r="D196" s="162"/>
      <c r="E196" s="69"/>
      <c r="F196" s="161"/>
      <c r="G196" s="69"/>
      <c r="H196" s="69"/>
    </row>
    <row r="197" spans="1:8" s="17" customFormat="1" ht="15" x14ac:dyDescent="0.35">
      <c r="B197" s="26"/>
      <c r="D197" s="160"/>
      <c r="F197" s="26"/>
    </row>
    <row r="198" spans="1:8" s="17" customFormat="1" ht="15.5" thickBot="1" x14ac:dyDescent="0.4">
      <c r="B198" s="288" t="s">
        <v>1854</v>
      </c>
      <c r="C198" s="289"/>
      <c r="D198" s="289"/>
      <c r="E198" s="289"/>
      <c r="F198" s="289"/>
      <c r="G198" s="289"/>
      <c r="H198" s="289"/>
    </row>
    <row r="199" spans="1:8" s="17" customFormat="1" ht="15" x14ac:dyDescent="0.35">
      <c r="B199" s="290" t="s">
        <v>1873</v>
      </c>
      <c r="C199" s="291"/>
      <c r="D199" s="291"/>
      <c r="E199" s="291"/>
      <c r="F199" s="291"/>
      <c r="G199" s="291"/>
      <c r="H199" s="291"/>
    </row>
    <row r="200" spans="1:8" s="17" customFormat="1" ht="15.5" thickBot="1" x14ac:dyDescent="0.4">
      <c r="B200" s="212"/>
      <c r="C200" s="212"/>
      <c r="D200" s="212"/>
      <c r="E200" s="212"/>
      <c r="F200" s="212"/>
      <c r="G200" s="212"/>
      <c r="H200" s="212"/>
    </row>
    <row r="201" spans="1:8" s="17" customFormat="1" ht="15" x14ac:dyDescent="0.35">
      <c r="B201" s="278" t="s">
        <v>1853</v>
      </c>
      <c r="C201" s="278"/>
      <c r="D201" s="278"/>
      <c r="E201" s="278"/>
      <c r="F201" s="278"/>
      <c r="G201" s="278"/>
      <c r="H201" s="278"/>
    </row>
    <row r="202" spans="1:8" s="17" customFormat="1" ht="15.75" customHeight="1" x14ac:dyDescent="0.35">
      <c r="B202" s="267" t="s">
        <v>1874</v>
      </c>
      <c r="C202" s="267"/>
      <c r="D202" s="267"/>
      <c r="E202" s="267"/>
      <c r="F202" s="267"/>
      <c r="G202" s="267"/>
      <c r="H202" s="267"/>
    </row>
    <row r="203" spans="1:8" s="17" customFormat="1" ht="15" x14ac:dyDescent="0.35">
      <c r="B203" s="278" t="s">
        <v>1875</v>
      </c>
      <c r="C203" s="278"/>
      <c r="D203" s="278"/>
      <c r="E203" s="278"/>
      <c r="F203" s="278"/>
      <c r="G203" s="278"/>
      <c r="H203" s="278"/>
    </row>
    <row r="204" spans="1:8" s="17" customFormat="1" ht="15" x14ac:dyDescent="0.35">
      <c r="B204" s="26"/>
      <c r="D204" s="160"/>
      <c r="F204" s="26"/>
    </row>
    <row r="205" spans="1:8" s="17" customFormat="1" ht="15" x14ac:dyDescent="0.35">
      <c r="B205" s="26"/>
      <c r="D205" s="160"/>
      <c r="F205" s="26"/>
    </row>
    <row r="206" spans="1:8" s="17" customFormat="1" ht="15" x14ac:dyDescent="0.35">
      <c r="B206" s="26"/>
      <c r="D206" s="160"/>
      <c r="F206" s="26"/>
    </row>
    <row r="207" spans="1:8" s="17" customFormat="1" ht="15" x14ac:dyDescent="0.35"/>
    <row r="208" spans="1:8" ht="16" x14ac:dyDescent="0.35"/>
    <row r="209" ht="16" x14ac:dyDescent="0.35"/>
    <row r="210" ht="16" x14ac:dyDescent="0.35"/>
    <row r="211" ht="16" x14ac:dyDescent="0.35"/>
    <row r="212" ht="16" x14ac:dyDescent="0.35"/>
    <row r="213" ht="16" x14ac:dyDescent="0.35"/>
    <row r="214" ht="16" x14ac:dyDescent="0.35"/>
    <row r="215" ht="16" x14ac:dyDescent="0.35"/>
    <row r="216" ht="16" x14ac:dyDescent="0.35"/>
    <row r="217" ht="16" x14ac:dyDescent="0.35"/>
    <row r="218" ht="16" x14ac:dyDescent="0.35"/>
    <row r="219" ht="16" x14ac:dyDescent="0.35"/>
    <row r="220" ht="16" x14ac:dyDescent="0.35"/>
    <row r="221" ht="16" x14ac:dyDescent="0.35"/>
    <row r="222" ht="16" x14ac:dyDescent="0.35"/>
    <row r="223" ht="16" x14ac:dyDescent="0.35"/>
    <row r="224" ht="16" x14ac:dyDescent="0.35"/>
    <row r="225" ht="16" x14ac:dyDescent="0.35"/>
    <row r="226" ht="16" x14ac:dyDescent="0.35"/>
    <row r="227" ht="16" x14ac:dyDescent="0.35"/>
    <row r="228" ht="16" x14ac:dyDescent="0.35"/>
  </sheetData>
  <mergeCells count="12">
    <mergeCell ref="B203:H203"/>
    <mergeCell ref="B3:H3"/>
    <mergeCell ref="B4:H4"/>
    <mergeCell ref="B5:H5"/>
    <mergeCell ref="B6:H6"/>
    <mergeCell ref="B7:H7"/>
    <mergeCell ref="B8:H8"/>
    <mergeCell ref="B198:H198"/>
    <mergeCell ref="B199:H199"/>
    <mergeCell ref="B201:H201"/>
    <mergeCell ref="B202:H202"/>
    <mergeCell ref="B9:H9"/>
  </mergeCells>
  <dataValidations count="31">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62:D77 D82:D97 D107:D109 D111:D117" xr:uid="{00000000-0002-0000-0200-000002000000}">
      <formula1>0</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F64 F66 F74 F68 F70 F72 F76 F82 F84 F86 F94 F88 F90 F92 F96 F115 F62 F113 F111 F107:F109" xr:uid="{00000000-0002-0000-0200-000003000000}">
      <formula1>"&lt;Select unit&gt;,Sm3,Sm3 o.e.,Barrels,Tonnes,oz,carats,Scf"</formula1>
    </dataValidation>
    <dataValidation type="list" showInputMessage="1" showErrorMessage="1" promptTitle="Reporting type" prompt="Please indicate which type of reporting, between:_x000a__x000a_Systematic disclosure_x000a_EITI reporting_x000a_Not available_x000a_Not applicable" sqref="D167 D19:D22 D34:D36 D39:D43 D46:D47 D105 D56 D60:D61 D80:D81 D100:D101 D176 D120 D124 D128 D132 D139:D144 D147 D151 D156:D158 D161 D164 D172 D51:D53 D26:D30 D192:D195" xr:uid="{E192EF1E-9B5F-4EB1-BF02-36F681E971D7}">
      <formula1>Reporting_options_list</formula1>
    </dataValidation>
    <dataValidation type="textLength" allowBlank="1" showInputMessage="1" showErrorMessage="1" errorTitle="Please do not edit these cells" error="Please do not edit these cells" sqref="B135:B136 B138 B123:B125 B204:B206 B104 B119:B121 B127:B129 B131:B133 B99:B102 D102 D136" xr:uid="{D4F2C1B7-E8B6-42EE-B86F-A0243D6AFDD9}">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183" xr:uid="{7C642FB5-B843-4487-B063-21FFC47CF6AC}">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government revenues" prompt="This refers to the governments total revenues from the relevant year, including revenues from non-extractive sectors._x000a__x000a_Please input only numbers in this cell. If other information is required, include this in comment section" sqref="D181" xr:uid="{CE675DBA-0644-4A5C-BBDA-6E6C8E2AD241}">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180" xr:uid="{924C8C9F-7671-436F-8D7A-DDAF8452F6F8}">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ross Domestic Product" prompt="This refers to Gross Domestic Product, in current USD or local currency._x000a__x000a_Please input only numbers in this cell. If other information is required, include this in comment section" sqref="D179" xr:uid="{002CC625-2364-4D55-AFF0-819D0C50C826}">
      <formula1>2</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177:D178" xr:uid="{7E85E72D-BA05-418F-9613-B3350052F8DF}">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182" xr:uid="{ED4DF579-1686-4281-AC50-CFFF2A86B791}">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otal revenues._x000a__x000a_Please input only numbers in this cell. If other information is required, include this in comment section" sqref="D121 D125 D129 D133 D148 D152:D153 D162:D163 D173 D168:D169 D165:D166" xr:uid="{F804F85A-1323-4293-B007-2F02CD36D823}">
      <formula1>0</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absolute number representing extractives' share of formal employment._x000a__x000a_Please input only numbers in this cell. If other information is required, include this in comment section." sqref="D186" xr:uid="{8629A22E-18D7-4AAD-9E2C-54ABE8863915}">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mployment" prompt="Employment refers to the absolute number representing total formal employment._x000a__x000a_Please input only numbers in this cell. If other information is required, include this in comment section" sqref="D187" xr:uid="{D32E1E08-44FE-43BA-868C-56404BB378B3}">
      <formula1>2</formula1>
    </dataValidation>
    <dataValidation type="list" operator="equal" showInputMessage="1" showErrorMessage="1" errorTitle="Invalid entry" error="Invalid entry" promptTitle="Please input unit" prompt="Please input currency according to 3-letter ISO currency code." sqref="F121 F125 F129 F133 F152:F153 F168:F169 F173 F162:F163 F177:F183 F165:F166 F188:F189" xr:uid="{AC31C3E7-FBB3-4643-8A12-05F034B46A91}">
      <formula1>Currency_code_list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 extractive sector" prompt="Please input the total investment in the extractive sector for the relevant Fiscal Year, in current USD or local currency._x000a__x000a_This could e.g. correspond to the total capital formation in the extractive sector." sqref="D188" xr:uid="{B6EA3FF2-B89F-4B2B-B945-54384AFBC68E}">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prompt="Please input the total investment in the economy for the relevant Fiscal Year, in current USD or local currency._x000a__x000a_This could e.g. correspond to the total capital formation in the economy." sqref="D189" xr:uid="{7832BB4F-2203-437C-94DA-63A7D7BCD388}">
      <formula1>2</formula1>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115 B66 B68 B70 B72 B74 B76 B94 B96 B62 B64 B86 B88 B90 B92 B82 B84 B113 B111 B107:B109" xr:uid="{8E4A7729-626F-4674-B975-3B334A3975DE}">
      <formula1>Commodities_list</formula1>
    </dataValidation>
    <dataValidation type="whole" allowBlank="1" showInputMessage="1" showErrorMessage="1" errorTitle="Please do not edit these cells" error="Please do not edit these cells" sqref="B160:B166 B139:B144 B146:B148 B150:B153 B155:B158 B171:B173 B191:B195" xr:uid="{286182BE-B58B-4B5D-8529-F453ED5F7915}">
      <formula1>10000</formula1>
      <formula2>50000</formula2>
    </dataValidation>
    <dataValidation type="whole" allowBlank="1" showInputMessage="1" showErrorMessage="1" errorTitle="Please do not edit these cells" error="Please do not edit these cells" sqref="B196:H197 B175:B189" xr:uid="{41BDBFD2-EE60-47A7-B7DF-916D7BB2FB21}">
      <formula1>4</formula1>
      <formula2>5</formula2>
    </dataValidation>
    <dataValidation allowBlank="1" showInputMessage="1" showErrorMessage="1" promptTitle="Name of the registry" prompt="Please input the name of the Beneficial Ownership Registry" sqref="D48" xr:uid="{3ACD06CC-881D-4ACF-957D-1D1389DCCC4F}"/>
    <dataValidation allowBlank="1" showInputMessage="1" showErrorMessage="1" promptTitle="Additional relevant files" prompt="If several files relevant to the report exist, please indicate as such here. If several, please copy this into several rows." sqref="D48" xr:uid="{ACF95B12-CE0D-4155-BB96-D3B1A0319ACF}"/>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percentage representing extractives' share of formal employment._x000a__x000a_Please input only numbers in this cell. If other information is required, include this in comment section." sqref="F184:F187" xr:uid="{541820E9-9F26-4712-A681-25A67BF16B28}">
      <formula1>0</formula1>
    </dataValidation>
    <dataValidation allowBlank="1" showInputMessage="1" showErrorMessage="1" errorTitle="Please do not edit these cells" error="Please do not edit these cells" sqref="B167:B169" xr:uid="{07FE9B1E-D8D5-4CDF-B4C7-CACFEBEDBF5D}"/>
    <dataValidation type="whole" allowBlank="1" showInputMessage="1" showErrorMessage="1" errorTitle="Do not edit these cells" error="Please do not edit these cells" sqref="B200" xr:uid="{E4F00D57-2632-4898-9727-4E3D1C975A91}">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Female employment" prompt="Employment refers to the absolute number representing total female employment in the sector._x000a__x000a_Please input only numbers in this cell. If other information is required, include this in comment section" sqref="D185" xr:uid="{F0C2DEB4-D0E5-46BE-9B4C-57C232E2EF47}">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Male employment" prompt="Employment refers to the absolute number representing total male employment in the sector._x000a__x000a_Please input only numbers in this cell. If other information is required, include this in comment section" sqref="D184" xr:uid="{D06DCB01-0C0E-444C-9C6D-1307A8C5A77D}">
      <formula1>2</formula1>
    </dataValidation>
    <dataValidation type="whole" showInputMessage="1" showErrorMessage="1" sqref="A67:C67 A69:C69 A71:C71 A73:C73 A75:C75 B60:B61 A65:C65 A76:A81 A66 A68 A70 A72 A74 F159:F160 B170:C170 D170:D171 F170:F171 B174:C174 D174:D175 F23:F25 D23:D25 F32:F33 D32:D33 F37:F38 D37:D38 F44:F45 D44:D45 F49:F50 D49:D50 F54:F55 D54:D55 B63 D78:D79 F78:F79 B98:C98 D98:D99 F98:F99 B103:C103 F102:F104 B106:G106 B110:G110 F174:F175 G17:G105 B97 B118:C118 D118:D119 F118:F119 B122:C122 D122:D123 F122:F123 B126:C126 D126:D127 F126:F127 B130:C130 D130:D131 F130:F131 B134:C134 B137:C137 B145:C145 D145:D146 F145:F146 B149:C149 D149:D150 F149:F150 B154:C154 D154:D155 F154:F155 B159:C159 D159:D160 C66 C68 C70 C72 C74 C76:C97 C99:C102 C104:C105 H122 C119:C121 C123:C125 C127:C129 C131:C133 C135:C136 C138:C144 C146:C148 C150:C153 C155:C158 C160:C169 C171:C173 D17:D18 F17:F18 B116:B117 D103:D104 F134:F138 C111:C117 H149 H145 H137 H134 H130 H126 H98 H103 E107:E109 G107:G109 H118 C107:C109 I1:I16 H23 H78 E17:E105 F57:F59 D57:D59 C12:H16 A1:A64 C17:C64 B77:B81 B83 B85 B87 B89 B91 B93 B95 H174 H170 H159 H154 H57 H54 H49 H44 H37 H32 A191:A195 C191:C195 F190:F191 D190:D191 C175:C189 G111:G195 E111:E195 B190:C190 H190 B105 D134:D135 D137:D138 B10:H10 B11:F11 B12:B57 B1:H1 B114 B112" xr:uid="{6A93E331-6DF3-4956-AEDE-9E6DEEE23BF9}">
      <formula1>999999</formula1>
      <formula2>99999999</formula2>
    </dataValidation>
    <dataValidation showInputMessage="1" showErrorMessage="1" sqref="B58:B59" xr:uid="{E96A8412-175F-4338-B466-F567B8680AE6}"/>
    <dataValidation type="textLength" allowBlank="1" showInputMessage="1" showErrorMessage="1" sqref="H17:H22 H24:H31 H33:H36 H38:H43 H45:H48 H50:H53 H55:H56 H58:H77 H79:H97 H191:H195 H104:H117 H119:H121 H123:H125 H127:H129 H131:H133 H135:H136 H138:H144 H146:H148 H150:H153 H155:H158 H160:H169 H171:H173 H175:H189 H99:H102" xr:uid="{ECF840E1-BECD-4B6A-B1FB-476E3B5C3F3A}">
      <formula1>0</formula1>
      <formula2>350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Awards and transfers" prompt="Please input the number of license awarded and transferred for the covered year._x000a_Please input only numbers in this cell. If other information is required, include this in comment section" sqref="D31" xr:uid="{B194A574-5B45-4E41-BDD2-3357019AB56D}">
      <formula1>0</formula1>
    </dataValidation>
    <dataValidation type="whole" showInputMessage="1" showErrorMessage="1" errorTitle="Do not edit these cells" error="Please do not edit these cells" sqref="B2:H9" xr:uid="{F30C273A-6525-4313-BF64-AEB86719648F}">
      <formula1>999999</formula1>
      <formula2>99999999</formula2>
    </dataValidation>
  </dataValidations>
  <hyperlinks>
    <hyperlink ref="B17" r:id="rId1" location="r2-1" display="EITI Requirement 2.1" xr:uid="{00000000-0004-0000-0200-000006000000}"/>
    <hyperlink ref="B24" r:id="rId2" location="r2-2" display="EITI Requirement 2.2" xr:uid="{00000000-0004-0000-0200-000007000000}"/>
    <hyperlink ref="B38" r:id="rId3" location="r2-4" display="EITI Requirement 2.4" xr:uid="{00000000-0004-0000-0200-000009000000}"/>
    <hyperlink ref="B45" r:id="rId4" location="r2-5" display="EITI Requirement 2.5" xr:uid="{00000000-0004-0000-0200-00000A000000}"/>
    <hyperlink ref="B50" r:id="rId5" location="r2-6" display="EITI Requirement 2.6" xr:uid="{00000000-0004-0000-0200-00000B000000}"/>
    <hyperlink ref="B55" r:id="rId6" location="r3-1" display="EITI Requirement 3.1" xr:uid="{00000000-0004-0000-0200-00000C000000}"/>
    <hyperlink ref="B59" r:id="rId7" xr:uid="{00000000-0004-0000-0200-00000D000000}"/>
    <hyperlink ref="B79" r:id="rId8" location="r3-3" display="EITI Requirement 3.3" xr:uid="{00000000-0004-0000-0200-00000E000000}"/>
    <hyperlink ref="B99" r:id="rId9" location="r4-1" display="EITI Requirement 4.1" xr:uid="{00000000-0004-0000-0200-00000F000000}"/>
    <hyperlink ref="B104" r:id="rId10" location="r4-2" display="EITI Requirement 4.2" xr:uid="{00000000-0004-0000-0200-000010000000}"/>
    <hyperlink ref="B119" r:id="rId11" location="r4-3" display="EITI Requirement 4.3" xr:uid="{00000000-0004-0000-0200-000011000000}"/>
    <hyperlink ref="B123" r:id="rId12" location="r4-4" display="EITI Requirement 4.4" xr:uid="{00000000-0004-0000-0200-000012000000}"/>
    <hyperlink ref="B127" r:id="rId13" location="r4-5" display="EITI Requirement 4.5" xr:uid="{00000000-0004-0000-0200-000013000000}"/>
    <hyperlink ref="B131" r:id="rId14" location="r4-6" display="EITI Requirement 4.6" xr:uid="{00000000-0004-0000-0200-000014000000}"/>
    <hyperlink ref="B135" r:id="rId15" location="r4-8" display="EITI Requirement 4.8" xr:uid="{00000000-0004-0000-0200-000016000000}"/>
    <hyperlink ref="B138" r:id="rId16" location="r4-9" display="EITI Requirement 4.9" xr:uid="{00000000-0004-0000-0200-000017000000}"/>
    <hyperlink ref="B146" r:id="rId17" location="r5-1" display="EITI Requirement 5.1" xr:uid="{00000000-0004-0000-0200-000018000000}"/>
    <hyperlink ref="B150" r:id="rId18" location="r5-2" display="EITI Requirement 5.2" xr:uid="{00000000-0004-0000-0200-000019000000}"/>
    <hyperlink ref="B155" r:id="rId19" location="r5-3" display="EITI Requirement 5.3" xr:uid="{00000000-0004-0000-0200-00001A000000}"/>
    <hyperlink ref="B171" r:id="rId20" location="r6-2" display="EITI Requirement 6.2" xr:uid="{00000000-0004-0000-0200-00001B000000}"/>
    <hyperlink ref="B175" r:id="rId21" location="r6-3" display="EITI Requirement 6.3" xr:uid="{00000000-0004-0000-0200-00001C000000}"/>
    <hyperlink ref="B160" r:id="rId22" location="r6-1" display="EITI Requirement 6.1" xr:uid="{00000000-0004-0000-0200-000027000000}"/>
    <hyperlink ref="B33" r:id="rId23" location="r2-3" xr:uid="{37B4EDC1-B71E-4913-8AFB-F12611AEFFD5}"/>
    <hyperlink ref="B177" r:id="rId24" xr:uid="{C617A177-3D20-4FE6-A273-853EDEC861A7}"/>
    <hyperlink ref="B199:F199" r:id="rId25" display="Give us your feedback or report a conflict in the data! Write to us at  data@eiti.org" xr:uid="{3FA22EFF-FF94-4799-88A3-B6E47F7EA5DF}"/>
    <hyperlink ref="B198:F198" r:id="rId26" display="For the latest version of Summary data templates, see  https://eiti.org/summary-data-template" xr:uid="{81D1286E-131F-487C-851A-0A200B3AD468}"/>
    <hyperlink ref="B58" r:id="rId27" location="r3-2" display="EITI Requirement 3.2" xr:uid="{CE111D86-D62A-4947-9C13-FF9656A3A753}"/>
    <hyperlink ref="B191" r:id="rId28" location="r6-4" xr:uid="{96BFE352-3017-4C6C-A4DE-1CEBE3EDBC7A}"/>
    <hyperlink ref="F22" r:id="rId29" xr:uid="{F400ABFF-4038-DB45-9104-FD1DC76BF0D6}"/>
    <hyperlink ref="F34" r:id="rId30" xr:uid="{8814CF19-D42C-8342-B1BB-B89C59334491}"/>
    <hyperlink ref="F56" r:id="rId31" xr:uid="{64983DB0-788A-9149-A9CA-DBCE424BF965}"/>
    <hyperlink ref="F147" r:id="rId32" xr:uid="{78E0389E-C55D-4A48-8C02-920B812E8B25}"/>
    <hyperlink ref="F157" r:id="rId33" xr:uid="{8BCB4D5F-60BF-A149-B905-31B6C7CFF8F0}"/>
    <hyperlink ref="F176" r:id="rId34" xr:uid="{FDC29010-1193-B54E-AF3D-A59CBCC2AC63}"/>
    <hyperlink ref="F46" r:id="rId35" xr:uid="{85FEFCF8-893C-BE4E-B0B4-15AB8983E697}"/>
  </hyperlinks>
  <pageMargins left="0.25" right="0.25" top="0.75" bottom="0.75" header="0.3" footer="0.3"/>
  <pageSetup paperSize="8" fitToHeight="0" orientation="landscape" horizontalDpi="2400" verticalDpi="2400" r:id="rId3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5000000}">
          <x14:formula1>
            <xm:f>Lists!$K$3:$K$7</xm:f>
          </x14:formula1>
          <xm:sqref>D204:D206</xm:sqref>
        </x14:dataValidation>
        <x14:dataValidation type="list" operator="equal" showInputMessage="1" showErrorMessage="1" errorTitle="Invalid entry" error="Invalid entry" promptTitle="Please input unit" prompt="Please input currency according to 3-letter ISO currency code." xr:uid="{46507AB1-60E8-4E9B-919E-721DEE57AC8F}">
          <x14:formula1>
            <xm:f>Lists!$I$11:$I$168</xm:f>
          </x14:formula1>
          <xm:sqref>F65 F67 F69 F71 F73 F75 F77 F83 F85 F87 F89 F91 F93 F95 F97 F114 F63 F112 F116:F117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0062D-1A41-374A-8B37-49AAEB674FFD}">
  <dimension ref="B1:L262"/>
  <sheetViews>
    <sheetView showGridLines="0" topLeftCell="A20" zoomScale="85" zoomScaleNormal="85" workbookViewId="0">
      <selection activeCell="I27" sqref="I27"/>
    </sheetView>
  </sheetViews>
  <sheetFormatPr defaultColWidth="4" defaultRowHeight="24" customHeight="1" x14ac:dyDescent="0.35"/>
  <cols>
    <col min="1" max="1" width="4" style="236"/>
    <col min="2" max="2" width="48.81640625" style="236" customWidth="1"/>
    <col min="3" max="3" width="44.453125" style="236" customWidth="1"/>
    <col min="4" max="4" width="38.81640625" style="236" customWidth="1"/>
    <col min="5" max="5" width="23" style="236" customWidth="1"/>
    <col min="6" max="10" width="26.453125" style="236" customWidth="1"/>
    <col min="11" max="11" width="4" style="236" customWidth="1"/>
    <col min="12" max="33" width="4" style="236"/>
    <col min="34" max="34" width="12.1796875" style="236" bestFit="1" customWidth="1"/>
    <col min="35" max="16384" width="4" style="236"/>
  </cols>
  <sheetData>
    <row r="1" spans="2:12" ht="15" x14ac:dyDescent="0.35"/>
    <row r="2" spans="2:12" ht="15" x14ac:dyDescent="0.35">
      <c r="B2" s="294" t="s">
        <v>1915</v>
      </c>
      <c r="C2" s="294"/>
      <c r="D2" s="294"/>
      <c r="E2" s="294"/>
      <c r="F2" s="294"/>
      <c r="G2" s="294"/>
      <c r="H2" s="294"/>
      <c r="I2" s="294"/>
      <c r="J2" s="294"/>
    </row>
    <row r="3" spans="2:12" ht="22.5" x14ac:dyDescent="0.35">
      <c r="B3" s="295" t="s">
        <v>1650</v>
      </c>
      <c r="C3" s="295"/>
      <c r="D3" s="295"/>
      <c r="E3" s="295"/>
      <c r="F3" s="295"/>
      <c r="G3" s="295"/>
      <c r="H3" s="295"/>
      <c r="I3" s="295"/>
      <c r="J3" s="295"/>
    </row>
    <row r="4" spans="2:12" ht="15" x14ac:dyDescent="0.35">
      <c r="B4" s="296" t="s">
        <v>1916</v>
      </c>
      <c r="C4" s="296"/>
      <c r="D4" s="296"/>
      <c r="E4" s="296"/>
      <c r="F4" s="296"/>
      <c r="G4" s="296"/>
      <c r="H4" s="296"/>
      <c r="I4" s="296"/>
      <c r="J4" s="296"/>
    </row>
    <row r="5" spans="2:12" ht="15" x14ac:dyDescent="0.35">
      <c r="B5" s="296" t="s">
        <v>1917</v>
      </c>
      <c r="C5" s="296"/>
      <c r="D5" s="296"/>
      <c r="E5" s="296"/>
      <c r="F5" s="296"/>
      <c r="G5" s="296"/>
      <c r="H5" s="296"/>
      <c r="I5" s="296"/>
      <c r="J5" s="296"/>
    </row>
    <row r="6" spans="2:12" ht="15" x14ac:dyDescent="0.35">
      <c r="B6" s="296" t="s">
        <v>1918</v>
      </c>
      <c r="C6" s="296"/>
      <c r="D6" s="296"/>
      <c r="E6" s="296"/>
      <c r="F6" s="296"/>
      <c r="G6" s="296"/>
      <c r="H6" s="296"/>
      <c r="I6" s="296"/>
      <c r="J6" s="296"/>
    </row>
    <row r="7" spans="2:12" ht="15.5" customHeight="1" x14ac:dyDescent="0.35">
      <c r="B7" s="296" t="s">
        <v>1919</v>
      </c>
      <c r="C7" s="296"/>
      <c r="D7" s="296"/>
      <c r="E7" s="296"/>
      <c r="F7" s="296"/>
      <c r="G7" s="296"/>
      <c r="H7" s="296"/>
      <c r="I7" s="296"/>
      <c r="J7" s="296"/>
    </row>
    <row r="8" spans="2:12" ht="15" x14ac:dyDescent="0.4">
      <c r="B8" s="286" t="s">
        <v>1920</v>
      </c>
      <c r="C8" s="286"/>
      <c r="D8" s="286"/>
      <c r="E8" s="286"/>
      <c r="F8" s="286"/>
      <c r="G8" s="286"/>
      <c r="H8" s="286"/>
      <c r="I8" s="286"/>
      <c r="J8" s="286"/>
    </row>
    <row r="9" spans="2:12" ht="15" x14ac:dyDescent="0.35"/>
    <row r="10" spans="2:12" ht="22.5" x14ac:dyDescent="0.35">
      <c r="B10" s="297" t="s">
        <v>1644</v>
      </c>
      <c r="C10" s="297"/>
      <c r="D10" s="297"/>
      <c r="E10" s="297"/>
      <c r="F10" s="297"/>
      <c r="G10" s="297"/>
      <c r="H10" s="297"/>
      <c r="I10" s="297"/>
      <c r="J10" s="297"/>
    </row>
    <row r="11" spans="2:12" s="237" customFormat="1" ht="25.5" customHeight="1" x14ac:dyDescent="0.35">
      <c r="B11" s="298" t="s">
        <v>1637</v>
      </c>
      <c r="C11" s="298"/>
      <c r="D11" s="298"/>
      <c r="E11" s="298"/>
      <c r="F11" s="298"/>
      <c r="G11" s="298"/>
      <c r="H11" s="298"/>
      <c r="I11" s="298"/>
      <c r="J11" s="298"/>
    </row>
    <row r="12" spans="2:12" s="238" customFormat="1" ht="15" x14ac:dyDescent="0.35">
      <c r="B12" s="299"/>
      <c r="C12" s="299"/>
      <c r="D12" s="299"/>
      <c r="E12" s="299"/>
      <c r="F12" s="299"/>
      <c r="G12" s="299"/>
      <c r="H12" s="299"/>
      <c r="I12" s="299"/>
      <c r="J12" s="299"/>
    </row>
    <row r="13" spans="2:12" s="238" customFormat="1" ht="19" x14ac:dyDescent="0.35">
      <c r="B13" s="293" t="s">
        <v>1572</v>
      </c>
      <c r="C13" s="293"/>
      <c r="D13" s="293"/>
      <c r="E13" s="293"/>
      <c r="F13" s="293"/>
      <c r="G13" s="293"/>
      <c r="H13" s="293"/>
      <c r="I13" s="293"/>
      <c r="J13" s="293"/>
    </row>
    <row r="14" spans="2:12" s="238" customFormat="1" ht="15" x14ac:dyDescent="0.35">
      <c r="B14" s="239" t="s">
        <v>1573</v>
      </c>
      <c r="C14" s="239" t="s">
        <v>1843</v>
      </c>
      <c r="D14" s="236" t="s">
        <v>1574</v>
      </c>
      <c r="E14" s="236" t="s">
        <v>1681</v>
      </c>
      <c r="F14" s="240"/>
      <c r="G14" s="241"/>
    </row>
    <row r="15" spans="2:12" s="238" customFormat="1" ht="15" x14ac:dyDescent="0.35">
      <c r="B15" s="236" t="s">
        <v>1967</v>
      </c>
      <c r="C15" s="236" t="s">
        <v>1840</v>
      </c>
      <c r="D15" s="236"/>
      <c r="E15" s="242">
        <f>SUMIF([1]!Government_revenues_table[Government entity],Government_agencies[[#This Row],[Full name of agency]],[1]!Government_revenues_table[Revenue value])</f>
        <v>2032175476.4273098</v>
      </c>
      <c r="F15" s="241"/>
      <c r="G15" s="241"/>
    </row>
    <row r="16" spans="2:12" s="238" customFormat="1" ht="15" x14ac:dyDescent="0.35">
      <c r="B16" s="238" t="s">
        <v>1968</v>
      </c>
      <c r="C16" s="236" t="s">
        <v>1840</v>
      </c>
      <c r="D16" s="236"/>
      <c r="E16" s="242">
        <f>SUMIF([1]!Government_revenues_table[Government entity],Government_agencies[[#This Row],[Full name of agency]],[1]!Government_revenues_table[Revenue value])</f>
        <v>2321689808.343946</v>
      </c>
      <c r="F16" s="241"/>
      <c r="G16" s="236"/>
      <c r="J16" s="240"/>
      <c r="K16" s="240"/>
      <c r="L16" s="240"/>
    </row>
    <row r="17" spans="2:12" s="238" customFormat="1" ht="15" x14ac:dyDescent="0.35">
      <c r="B17" s="238" t="s">
        <v>2086</v>
      </c>
      <c r="C17" s="236" t="s">
        <v>1840</v>
      </c>
      <c r="D17" s="236"/>
      <c r="E17" s="242">
        <f>SUMIF([1]!Government_revenues_table[Government entity],Government_agencies[[#This Row],[Full name of agency]],[1]!Government_revenues_table[Revenue value])</f>
        <v>0</v>
      </c>
      <c r="F17" s="241"/>
      <c r="G17" s="236"/>
      <c r="J17" s="241"/>
      <c r="K17" s="241"/>
      <c r="L17" s="241"/>
    </row>
    <row r="18" spans="2:12" s="238" customFormat="1" ht="15" x14ac:dyDescent="0.35">
      <c r="C18" s="236"/>
      <c r="D18" s="236"/>
      <c r="E18" s="242">
        <f>SUMIF([1]!Government_revenues_table[Government entity],Government_agencies[[#This Row],[Full name of agency]],[1]!Government_revenues_table[Revenue value])</f>
        <v>0</v>
      </c>
      <c r="J18" s="241"/>
      <c r="K18" s="241"/>
      <c r="L18" s="241"/>
    </row>
    <row r="19" spans="2:12" s="238" customFormat="1" ht="15" x14ac:dyDescent="0.35">
      <c r="C19" s="236"/>
      <c r="D19" s="236"/>
      <c r="E19" s="242">
        <f>SUMIF([1]!Government_revenues_table[Government entity],Government_agencies[[#This Row],[Full name of agency]],[1]!Government_revenues_table[Revenue value])</f>
        <v>0</v>
      </c>
      <c r="J19" s="241"/>
      <c r="K19" s="241"/>
      <c r="L19" s="241"/>
    </row>
    <row r="20" spans="2:12" s="238" customFormat="1" ht="15" x14ac:dyDescent="0.35">
      <c r="B20" s="238" t="s">
        <v>1575</v>
      </c>
      <c r="C20" s="236" t="s">
        <v>1844</v>
      </c>
      <c r="D20" s="236" t="s">
        <v>1687</v>
      </c>
      <c r="E20" s="242">
        <f>SUMIF([1]!Government_revenues_table[Government entity],Government_agencies[[#This Row],[Full name of agency]],[1]!Government_revenues_table[Revenue value])</f>
        <v>0</v>
      </c>
    </row>
    <row r="21" spans="2:12" s="238" customFormat="1" ht="15" x14ac:dyDescent="0.35">
      <c r="C21" s="236"/>
      <c r="D21" s="169"/>
    </row>
    <row r="22" spans="2:12" s="238" customFormat="1" ht="19" x14ac:dyDescent="0.35">
      <c r="B22" s="293" t="s">
        <v>1570</v>
      </c>
      <c r="C22" s="293"/>
      <c r="D22" s="293"/>
      <c r="E22" s="293"/>
      <c r="F22" s="293"/>
      <c r="G22" s="293"/>
      <c r="H22" s="293"/>
      <c r="I22" s="293"/>
      <c r="J22" s="293"/>
    </row>
    <row r="23" spans="2:12" s="238" customFormat="1" ht="15" x14ac:dyDescent="0.35">
      <c r="B23" s="302" t="s">
        <v>1641</v>
      </c>
      <c r="C23" s="303"/>
      <c r="D23" s="304"/>
      <c r="E23" s="240"/>
    </row>
    <row r="24" spans="2:12" s="238" customFormat="1" ht="15" x14ac:dyDescent="0.35">
      <c r="B24" s="243" t="s">
        <v>1664</v>
      </c>
      <c r="C24" s="244" t="s">
        <v>1631</v>
      </c>
      <c r="D24" s="245" t="s">
        <v>1632</v>
      </c>
    </row>
    <row r="25" spans="2:12" s="238" customFormat="1" ht="15" x14ac:dyDescent="0.35"/>
    <row r="26" spans="2:12" s="238" customFormat="1" ht="15" x14ac:dyDescent="0.35">
      <c r="B26" s="239" t="s">
        <v>1571</v>
      </c>
      <c r="C26" s="239" t="s">
        <v>1961</v>
      </c>
      <c r="D26" s="236" t="s">
        <v>1569</v>
      </c>
      <c r="E26" s="236" t="s">
        <v>1493</v>
      </c>
      <c r="F26" s="236" t="s">
        <v>1586</v>
      </c>
      <c r="G26" s="236" t="s">
        <v>1682</v>
      </c>
      <c r="H26" s="236" t="s">
        <v>1848</v>
      </c>
      <c r="I26" s="236" t="s">
        <v>1683</v>
      </c>
    </row>
    <row r="27" spans="2:12" s="238" customFormat="1" ht="15" x14ac:dyDescent="0.35">
      <c r="B27" s="239" t="s">
        <v>2021</v>
      </c>
      <c r="C27" s="239"/>
      <c r="D27" s="239" t="s">
        <v>1969</v>
      </c>
      <c r="E27" s="236" t="s">
        <v>1496</v>
      </c>
      <c r="F27" s="238" t="s">
        <v>986</v>
      </c>
      <c r="G27" s="236"/>
      <c r="H27" s="225" t="s">
        <v>996</v>
      </c>
      <c r="I27" s="236">
        <f>SUMIF([1]!Table10[Company],Companies[[#This Row],[Full company name]],[1]!Table10[Revenue value])</f>
        <v>1756284.2554030456</v>
      </c>
    </row>
    <row r="28" spans="2:12" s="238" customFormat="1" ht="15" x14ac:dyDescent="0.35">
      <c r="B28" s="246" t="s">
        <v>2087</v>
      </c>
      <c r="C28" s="239"/>
      <c r="D28" s="239" t="s">
        <v>2088</v>
      </c>
      <c r="E28" s="236" t="s">
        <v>1496</v>
      </c>
      <c r="F28" s="238" t="s">
        <v>986</v>
      </c>
      <c r="G28" s="236"/>
      <c r="H28" s="236"/>
      <c r="I28" s="236">
        <f>SUMIF([1]!Table10[Company],Companies[[#This Row],[Full company name]],[1]!Table10[Revenue value])</f>
        <v>0</v>
      </c>
    </row>
    <row r="29" spans="2:12" s="238" customFormat="1" ht="15" x14ac:dyDescent="0.35">
      <c r="B29" s="239" t="s">
        <v>2020</v>
      </c>
      <c r="C29" s="239"/>
      <c r="D29" s="239" t="s">
        <v>1971</v>
      </c>
      <c r="E29" s="236" t="s">
        <v>1496</v>
      </c>
      <c r="F29" s="238" t="s">
        <v>986</v>
      </c>
      <c r="G29" s="236"/>
      <c r="H29" s="236"/>
      <c r="I29" s="236">
        <f>SUMIF([1]!Table10[Company],Companies[[#This Row],[Full company name]],[1]!Table10[Revenue value])</f>
        <v>40084.954953714827</v>
      </c>
    </row>
    <row r="30" spans="2:12" s="238" customFormat="1" ht="15" x14ac:dyDescent="0.35">
      <c r="B30" s="246" t="s">
        <v>2022</v>
      </c>
      <c r="C30" s="239"/>
      <c r="D30" s="239" t="s">
        <v>1972</v>
      </c>
      <c r="E30" s="236" t="s">
        <v>1496</v>
      </c>
      <c r="F30" s="238" t="s">
        <v>986</v>
      </c>
      <c r="G30" s="236"/>
      <c r="H30" s="225" t="s">
        <v>996</v>
      </c>
      <c r="I30" s="236">
        <f>SUMIF([1]!Table10[Company],Companies[[#This Row],[Full company name]],[1]!Table10[Revenue value])</f>
        <v>825085852.89838707</v>
      </c>
    </row>
    <row r="31" spans="2:12" s="238" customFormat="1" ht="15" x14ac:dyDescent="0.35">
      <c r="B31" s="246" t="s">
        <v>1973</v>
      </c>
      <c r="C31" s="239"/>
      <c r="D31" s="239" t="s">
        <v>1974</v>
      </c>
      <c r="E31" s="236" t="s">
        <v>1496</v>
      </c>
      <c r="F31" s="238" t="s">
        <v>986</v>
      </c>
      <c r="G31" s="236"/>
      <c r="H31" s="225" t="s">
        <v>996</v>
      </c>
      <c r="I31" s="236">
        <f>SUMIF([1]!Table10[Company],Companies[[#This Row],[Full company name]],[1]!Table10[Revenue value])</f>
        <v>5227627.4735048637</v>
      </c>
    </row>
    <row r="32" spans="2:12" s="238" customFormat="1" ht="15" x14ac:dyDescent="0.35">
      <c r="B32" s="246" t="s">
        <v>2089</v>
      </c>
      <c r="C32" s="239"/>
      <c r="D32" s="239" t="s">
        <v>2090</v>
      </c>
      <c r="E32" s="236" t="s">
        <v>1496</v>
      </c>
      <c r="F32" s="238" t="s">
        <v>986</v>
      </c>
      <c r="G32" s="236"/>
      <c r="H32" s="225" t="s">
        <v>996</v>
      </c>
      <c r="I32" s="236">
        <f>SUMIF([1]!Table10[Company],Companies[[#This Row],[Full company name]],[1]!Table10[Revenue value])</f>
        <v>207760.44023350329</v>
      </c>
    </row>
    <row r="33" spans="2:9" s="238" customFormat="1" ht="15" x14ac:dyDescent="0.35">
      <c r="B33" s="246" t="s">
        <v>2169</v>
      </c>
      <c r="C33" s="239"/>
      <c r="D33" s="239" t="s">
        <v>2170</v>
      </c>
      <c r="E33" s="236" t="s">
        <v>1496</v>
      </c>
      <c r="F33" s="238" t="s">
        <v>986</v>
      </c>
      <c r="G33" s="236"/>
      <c r="H33" s="225" t="s">
        <v>996</v>
      </c>
      <c r="I33" s="236">
        <f>SUMIF([1]!Table10[Company],Companies[[#This Row],[Full company name]],[1]!Table10[Revenue value])</f>
        <v>59906.195201901231</v>
      </c>
    </row>
    <row r="34" spans="2:9" s="238" customFormat="1" ht="15" x14ac:dyDescent="0.35">
      <c r="B34" s="246" t="s">
        <v>2171</v>
      </c>
      <c r="C34" s="239"/>
      <c r="D34" s="239" t="s">
        <v>2172</v>
      </c>
      <c r="E34" s="236" t="s">
        <v>1496</v>
      </c>
      <c r="F34" s="238" t="s">
        <v>986</v>
      </c>
      <c r="G34" s="236"/>
      <c r="H34" s="225" t="s">
        <v>996</v>
      </c>
      <c r="I34" s="236">
        <f>SUMIF([1]!Table10[Company],Companies[[#This Row],[Full company name]],[1]!Table10[Revenue value])</f>
        <v>41887.435426405165</v>
      </c>
    </row>
    <row r="35" spans="2:9" s="238" customFormat="1" ht="15" x14ac:dyDescent="0.35">
      <c r="B35" s="246" t="s">
        <v>2173</v>
      </c>
      <c r="C35" s="239"/>
      <c r="D35" s="239" t="s">
        <v>2174</v>
      </c>
      <c r="E35" s="236" t="s">
        <v>1496</v>
      </c>
      <c r="F35" s="238" t="s">
        <v>1970</v>
      </c>
      <c r="G35" s="236"/>
      <c r="H35" s="225"/>
      <c r="I35" s="236">
        <f>SUMIF([1]!Table10[Company],Companies[[#This Row],[Full company name]],[1]!Table10[Revenue value])</f>
        <v>23285.997989061958</v>
      </c>
    </row>
    <row r="36" spans="2:9" s="238" customFormat="1" ht="15" x14ac:dyDescent="0.35">
      <c r="B36" s="246" t="s">
        <v>2027</v>
      </c>
      <c r="C36" s="239"/>
      <c r="D36" s="239" t="s">
        <v>1991</v>
      </c>
      <c r="E36" s="236" t="s">
        <v>1496</v>
      </c>
      <c r="F36" s="238" t="s">
        <v>1970</v>
      </c>
      <c r="G36" s="236"/>
      <c r="H36" s="225" t="s">
        <v>996</v>
      </c>
      <c r="I36" s="236">
        <f>SUMIF([1]!Table10[Company],Companies[[#This Row],[Full company name]],[1]!Table10[Revenue value])</f>
        <v>26976742.182674468</v>
      </c>
    </row>
    <row r="37" spans="2:9" s="238" customFormat="1" ht="15" x14ac:dyDescent="0.35">
      <c r="B37" s="246" t="s">
        <v>2028</v>
      </c>
      <c r="C37" s="239"/>
      <c r="D37" s="239" t="s">
        <v>2029</v>
      </c>
      <c r="E37" s="236" t="s">
        <v>1496</v>
      </c>
      <c r="F37" s="238" t="s">
        <v>987</v>
      </c>
      <c r="G37" s="236"/>
      <c r="H37" s="225" t="s">
        <v>996</v>
      </c>
      <c r="I37" s="236">
        <f>SUMIF([1]!Table10[Company],Companies[[#This Row],[Full company name]],[1]!Table10[Revenue value])</f>
        <v>68916026.980850205</v>
      </c>
    </row>
    <row r="38" spans="2:9" s="238" customFormat="1" ht="15" x14ac:dyDescent="0.35">
      <c r="B38" s="246" t="s">
        <v>1994</v>
      </c>
      <c r="C38" s="239"/>
      <c r="D38" s="239" t="s">
        <v>2032</v>
      </c>
      <c r="E38" s="236" t="s">
        <v>1496</v>
      </c>
      <c r="F38" s="238" t="s">
        <v>1970</v>
      </c>
      <c r="G38" s="236"/>
      <c r="H38" s="225" t="s">
        <v>996</v>
      </c>
      <c r="I38" s="236">
        <f>SUMIF([1]!Table10[Company],Companies[[#This Row],[Full company name]],[1]!Table10[Revenue value])</f>
        <v>1648992.7621919967</v>
      </c>
    </row>
    <row r="39" spans="2:9" s="238" customFormat="1" ht="15" x14ac:dyDescent="0.35">
      <c r="B39" s="246" t="s">
        <v>1993</v>
      </c>
      <c r="C39" s="239"/>
      <c r="D39" s="239" t="s">
        <v>2031</v>
      </c>
      <c r="E39" s="236" t="s">
        <v>1496</v>
      </c>
      <c r="F39" s="238" t="s">
        <v>1970</v>
      </c>
      <c r="G39" s="236"/>
      <c r="H39" s="225" t="s">
        <v>996</v>
      </c>
      <c r="I39" s="236">
        <f>SUMIF([1]!Table10[Company],Companies[[#This Row],[Full company name]],[1]!Table10[Revenue value])</f>
        <v>55757319.727160141</v>
      </c>
    </row>
    <row r="40" spans="2:9" s="238" customFormat="1" ht="15" x14ac:dyDescent="0.35">
      <c r="B40" s="246" t="s">
        <v>1992</v>
      </c>
      <c r="C40" s="239"/>
      <c r="D40" s="239" t="s">
        <v>2030</v>
      </c>
      <c r="E40" s="236" t="s">
        <v>1496</v>
      </c>
      <c r="F40" s="238" t="s">
        <v>1970</v>
      </c>
      <c r="G40" s="236"/>
      <c r="H40" s="225" t="s">
        <v>996</v>
      </c>
      <c r="I40" s="236">
        <f>SUMIF([1]!Table10[Company],Companies[[#This Row],[Full company name]],[1]!Table10[Revenue value])</f>
        <v>107207235.51228374</v>
      </c>
    </row>
    <row r="41" spans="2:9" s="238" customFormat="1" ht="15" x14ac:dyDescent="0.35">
      <c r="B41" s="246" t="s">
        <v>2091</v>
      </c>
      <c r="C41" s="239"/>
      <c r="D41" s="236" t="s">
        <v>2092</v>
      </c>
      <c r="E41" s="236" t="s">
        <v>1496</v>
      </c>
      <c r="F41" s="238" t="s">
        <v>986</v>
      </c>
      <c r="G41" s="236"/>
      <c r="H41" s="225" t="s">
        <v>996</v>
      </c>
      <c r="I41" s="236">
        <f>SUMIF([1]!Table10[Company],Companies[[#This Row],[Full company name]],[1]!Table10[Revenue value])</f>
        <v>445426.18165552639</v>
      </c>
    </row>
    <row r="42" spans="2:9" s="238" customFormat="1" ht="15" x14ac:dyDescent="0.35">
      <c r="B42" s="246" t="s">
        <v>1995</v>
      </c>
      <c r="C42" s="239"/>
      <c r="D42" s="239" t="s">
        <v>2041</v>
      </c>
      <c r="E42" s="236" t="s">
        <v>1496</v>
      </c>
      <c r="F42" s="238" t="s">
        <v>2044</v>
      </c>
      <c r="G42" s="236"/>
      <c r="H42" s="225" t="s">
        <v>996</v>
      </c>
      <c r="I42" s="236">
        <f>SUMIF([1]!Table10[Company],Companies[[#This Row],[Full company name]],[1]!Table10[Revenue value])</f>
        <v>3561603.1199290836</v>
      </c>
    </row>
    <row r="43" spans="2:9" s="238" customFormat="1" ht="15" x14ac:dyDescent="0.35">
      <c r="B43" s="246" t="s">
        <v>2079</v>
      </c>
      <c r="C43" s="239"/>
      <c r="D43" s="239" t="s">
        <v>2080</v>
      </c>
      <c r="E43" s="236" t="s">
        <v>1496</v>
      </c>
      <c r="F43" s="238" t="s">
        <v>1970</v>
      </c>
      <c r="G43" s="236"/>
      <c r="H43" s="225"/>
      <c r="I43" s="236">
        <f>SUMIF([1]!Table10[Company],Companies[[#This Row],[Full company name]],[1]!Table10[Revenue value])</f>
        <v>2435050.8899355559</v>
      </c>
    </row>
    <row r="44" spans="2:9" s="238" customFormat="1" ht="15" x14ac:dyDescent="0.35">
      <c r="B44" s="246" t="s">
        <v>2001</v>
      </c>
      <c r="C44" s="239"/>
      <c r="D44" s="239" t="s">
        <v>2002</v>
      </c>
      <c r="E44" s="236" t="s">
        <v>1496</v>
      </c>
      <c r="F44" s="238" t="s">
        <v>1970</v>
      </c>
      <c r="G44" s="236"/>
      <c r="H44" s="225" t="s">
        <v>996</v>
      </c>
      <c r="I44" s="236">
        <f>SUMIF([1]!Table10[Company],Companies[[#This Row],[Full company name]],[1]!Table10[Revenue value])</f>
        <v>61200229.644506834</v>
      </c>
    </row>
    <row r="45" spans="2:9" s="238" customFormat="1" ht="15" x14ac:dyDescent="0.35">
      <c r="B45" s="246" t="s">
        <v>1996</v>
      </c>
      <c r="C45" s="239"/>
      <c r="D45" s="239" t="s">
        <v>1997</v>
      </c>
      <c r="E45" s="236" t="s">
        <v>1496</v>
      </c>
      <c r="F45" s="238" t="s">
        <v>1970</v>
      </c>
      <c r="G45" s="236"/>
      <c r="H45" s="225" t="s">
        <v>996</v>
      </c>
      <c r="I45" s="236">
        <f>SUMIF([1]!Table10[Company],Companies[[#This Row],[Full company name]],[1]!Table10[Revenue value])</f>
        <v>16982446.745887503</v>
      </c>
    </row>
    <row r="46" spans="2:9" s="238" customFormat="1" ht="15" x14ac:dyDescent="0.35">
      <c r="B46" s="246" t="s">
        <v>2033</v>
      </c>
      <c r="C46" s="239"/>
      <c r="D46" s="239" t="s">
        <v>2034</v>
      </c>
      <c r="E46" s="236" t="s">
        <v>1496</v>
      </c>
      <c r="F46" s="238" t="s">
        <v>1970</v>
      </c>
      <c r="G46" s="236"/>
      <c r="H46" s="225" t="s">
        <v>996</v>
      </c>
      <c r="I46" s="236">
        <f>SUMIF([1]!Table10[Company],Companies[[#This Row],[Full company name]],[1]!Table10[Revenue value])</f>
        <v>715879382.94426727</v>
      </c>
    </row>
    <row r="47" spans="2:9" s="238" customFormat="1" ht="15" x14ac:dyDescent="0.35">
      <c r="B47" s="246" t="s">
        <v>1998</v>
      </c>
      <c r="C47" s="239"/>
      <c r="D47" s="239" t="s">
        <v>2035</v>
      </c>
      <c r="E47" s="236" t="s">
        <v>1496</v>
      </c>
      <c r="F47" s="238" t="s">
        <v>1970</v>
      </c>
      <c r="G47" s="236"/>
      <c r="H47" s="225"/>
      <c r="I47" s="236">
        <f>SUMIF([1]!Table10[Company],Companies[[#This Row],[Full company name]],[1]!Table10[Revenue value])</f>
        <v>39016762.010825559</v>
      </c>
    </row>
    <row r="48" spans="2:9" s="238" customFormat="1" ht="15" x14ac:dyDescent="0.35">
      <c r="B48" s="246" t="s">
        <v>2175</v>
      </c>
      <c r="C48" s="239"/>
      <c r="D48" s="239" t="s">
        <v>2176</v>
      </c>
      <c r="E48" s="236" t="s">
        <v>1496</v>
      </c>
      <c r="F48" s="238" t="s">
        <v>1970</v>
      </c>
      <c r="G48" s="236"/>
      <c r="H48" s="225" t="s">
        <v>996</v>
      </c>
      <c r="I48" s="236">
        <f>SUMIF([1]!Table10[Company],Companies[[#This Row],[Full company name]],[1]!Table10[Revenue value])</f>
        <v>45447405.296378016</v>
      </c>
    </row>
    <row r="49" spans="2:9" s="238" customFormat="1" ht="15" x14ac:dyDescent="0.35">
      <c r="B49" s="246" t="s">
        <v>2038</v>
      </c>
      <c r="C49" s="239"/>
      <c r="D49" s="239" t="s">
        <v>2004</v>
      </c>
      <c r="E49" s="236" t="s">
        <v>1496</v>
      </c>
      <c r="F49" s="238" t="s">
        <v>1970</v>
      </c>
      <c r="G49" s="236"/>
      <c r="H49" s="236"/>
      <c r="I49" s="236">
        <f>SUMIF([1]!Table10[Company],Companies[[#This Row],[Full company name]],[1]!Table10[Revenue value])</f>
        <v>106159339.7474353</v>
      </c>
    </row>
    <row r="50" spans="2:9" s="238" customFormat="1" ht="15" x14ac:dyDescent="0.35">
      <c r="B50" s="246" t="s">
        <v>2037</v>
      </c>
      <c r="C50" s="239"/>
      <c r="D50" s="239" t="s">
        <v>2003</v>
      </c>
      <c r="E50" s="236" t="s">
        <v>1496</v>
      </c>
      <c r="F50" s="238" t="s">
        <v>986</v>
      </c>
      <c r="G50" s="236"/>
      <c r="H50" s="225" t="s">
        <v>996</v>
      </c>
      <c r="I50" s="236">
        <f>SUMIF([1]!Table10[Company],Companies[[#This Row],[Full company name]],[1]!Table10[Revenue value])</f>
        <v>1960875.8134004616</v>
      </c>
    </row>
    <row r="51" spans="2:9" s="238" customFormat="1" ht="15" x14ac:dyDescent="0.35">
      <c r="B51" s="246" t="s">
        <v>2105</v>
      </c>
      <c r="C51" s="239"/>
      <c r="D51" s="239" t="s">
        <v>2106</v>
      </c>
      <c r="E51" s="236" t="s">
        <v>1496</v>
      </c>
      <c r="F51" s="238" t="s">
        <v>986</v>
      </c>
      <c r="G51" s="236"/>
      <c r="H51" s="225" t="s">
        <v>996</v>
      </c>
      <c r="I51" s="236">
        <f>SUMIF([1]!Table10[Company],Companies[[#This Row],[Full company name]],[1]!Table10[Revenue value])</f>
        <v>2147913.3298431286</v>
      </c>
    </row>
    <row r="52" spans="2:9" s="238" customFormat="1" ht="15" x14ac:dyDescent="0.35">
      <c r="B52" s="246" t="s">
        <v>2177</v>
      </c>
      <c r="C52" s="239"/>
      <c r="D52" s="239" t="s">
        <v>2178</v>
      </c>
      <c r="E52" s="236" t="s">
        <v>1496</v>
      </c>
      <c r="F52" s="238" t="s">
        <v>1970</v>
      </c>
      <c r="G52" s="236"/>
      <c r="H52" s="236"/>
      <c r="I52" s="236">
        <f>SUMIF([1]!Table10[Company],Companies[[#This Row],[Full company name]],[1]!Table10[Revenue value])</f>
        <v>6453.2402138468169</v>
      </c>
    </row>
    <row r="53" spans="2:9" s="238" customFormat="1" ht="15" x14ac:dyDescent="0.35">
      <c r="B53" s="246" t="s">
        <v>1977</v>
      </c>
      <c r="C53" s="239"/>
      <c r="D53" s="239" t="s">
        <v>1978</v>
      </c>
      <c r="E53" s="236" t="s">
        <v>1496</v>
      </c>
      <c r="F53" s="238" t="s">
        <v>1970</v>
      </c>
      <c r="G53" s="236"/>
      <c r="H53" s="225" t="s">
        <v>996</v>
      </c>
      <c r="I53" s="236">
        <f>SUMIF([1]!Table10[Company],Companies[[#This Row],[Full company name]],[1]!Table10[Revenue value])</f>
        <v>278405258.19002843</v>
      </c>
    </row>
    <row r="54" spans="2:9" s="238" customFormat="1" ht="15" x14ac:dyDescent="0.4">
      <c r="B54" s="239" t="s">
        <v>2016</v>
      </c>
      <c r="C54" s="239"/>
      <c r="D54" s="215" t="s">
        <v>2024</v>
      </c>
      <c r="E54" s="236" t="s">
        <v>1496</v>
      </c>
      <c r="F54" s="238" t="s">
        <v>1970</v>
      </c>
      <c r="G54" s="236"/>
      <c r="H54" s="225" t="s">
        <v>996</v>
      </c>
      <c r="I54" s="236">
        <f>SUMIF([1]!Table10[Company],Companies[[#This Row],[Full company name]],[1]!Table10[Revenue value])</f>
        <v>8543445.0008216687</v>
      </c>
    </row>
    <row r="55" spans="2:9" s="238" customFormat="1" ht="15" x14ac:dyDescent="0.35">
      <c r="B55" s="246" t="s">
        <v>1983</v>
      </c>
      <c r="C55" s="239"/>
      <c r="D55" s="239" t="s">
        <v>1984</v>
      </c>
      <c r="E55" s="236" t="s">
        <v>1496</v>
      </c>
      <c r="F55" s="238" t="s">
        <v>1970</v>
      </c>
      <c r="G55" s="236"/>
      <c r="H55" s="225" t="s">
        <v>996</v>
      </c>
      <c r="I55" s="236">
        <f>SUMIF([1]!Table10[Company],Companies[[#This Row],[Full company name]],[1]!Table10[Revenue value])</f>
        <v>777015599.60693014</v>
      </c>
    </row>
    <row r="56" spans="2:9" s="238" customFormat="1" ht="15" x14ac:dyDescent="0.35">
      <c r="B56" s="246" t="s">
        <v>1999</v>
      </c>
      <c r="C56" s="239"/>
      <c r="D56" s="239" t="s">
        <v>2023</v>
      </c>
      <c r="E56" s="236" t="s">
        <v>1496</v>
      </c>
      <c r="F56" s="238" t="s">
        <v>1970</v>
      </c>
      <c r="G56" s="236"/>
      <c r="H56" s="225"/>
      <c r="I56" s="236">
        <f>SUMIF([1]!Table10[Company],Companies[[#This Row],[Full company name]],[1]!Table10[Revenue value])</f>
        <v>15087308.557869446</v>
      </c>
    </row>
    <row r="57" spans="2:9" s="238" customFormat="1" ht="15" x14ac:dyDescent="0.4">
      <c r="B57" s="239" t="s">
        <v>2015</v>
      </c>
      <c r="C57" s="239"/>
      <c r="D57" s="215" t="s">
        <v>2000</v>
      </c>
      <c r="E57" s="236" t="s">
        <v>1496</v>
      </c>
      <c r="F57" s="238" t="s">
        <v>1970</v>
      </c>
      <c r="G57" s="236"/>
      <c r="H57" s="225" t="s">
        <v>996</v>
      </c>
      <c r="I57" s="236">
        <f>SUMIF([1]!Table10[Company],Companies[[#This Row],[Full company name]],[1]!Table10[Revenue value])</f>
        <v>2038564.0960969655</v>
      </c>
    </row>
    <row r="58" spans="2:9" s="238" customFormat="1" ht="15" x14ac:dyDescent="0.35">
      <c r="B58" s="246" t="s">
        <v>1979</v>
      </c>
      <c r="C58" s="239"/>
      <c r="D58" s="239" t="s">
        <v>1980</v>
      </c>
      <c r="E58" s="236" t="s">
        <v>1496</v>
      </c>
      <c r="F58" s="238" t="s">
        <v>1970</v>
      </c>
      <c r="G58" s="236"/>
      <c r="H58" s="225" t="s">
        <v>996</v>
      </c>
      <c r="I58" s="236">
        <f>SUMIF([1]!Table10[Company],Companies[[#This Row],[Full company name]],[1]!Table10[Revenue value])</f>
        <v>18165449.313511696</v>
      </c>
    </row>
    <row r="59" spans="2:9" s="238" customFormat="1" ht="15" x14ac:dyDescent="0.35">
      <c r="B59" s="246" t="s">
        <v>2019</v>
      </c>
      <c r="C59" s="239"/>
      <c r="D59" s="239" t="s">
        <v>2017</v>
      </c>
      <c r="E59" s="236" t="s">
        <v>1496</v>
      </c>
      <c r="F59" s="238" t="s">
        <v>1970</v>
      </c>
      <c r="G59" s="236"/>
      <c r="H59" s="225" t="s">
        <v>996</v>
      </c>
      <c r="I59" s="236">
        <f>SUMIF([1]!Table10[Company],Companies[[#This Row],[Full company name]],[1]!Table10[Revenue value])</f>
        <v>48963686.182949185</v>
      </c>
    </row>
    <row r="60" spans="2:9" s="238" customFormat="1" ht="15" x14ac:dyDescent="0.35">
      <c r="B60" s="246" t="s">
        <v>1981</v>
      </c>
      <c r="C60" s="239"/>
      <c r="D60" s="239" t="s">
        <v>1982</v>
      </c>
      <c r="E60" s="236" t="s">
        <v>1496</v>
      </c>
      <c r="F60" s="238" t="s">
        <v>1970</v>
      </c>
      <c r="G60" s="236"/>
      <c r="H60" s="225"/>
      <c r="I60" s="236">
        <f>SUMIF([1]!Table10[Company],Companies[[#This Row],[Full company name]],[1]!Table10[Revenue value])</f>
        <v>51339758.980505049</v>
      </c>
    </row>
    <row r="61" spans="2:9" s="238" customFormat="1" ht="15" x14ac:dyDescent="0.35">
      <c r="B61" s="246" t="s">
        <v>1975</v>
      </c>
      <c r="C61" s="239"/>
      <c r="D61" s="239" t="s">
        <v>1976</v>
      </c>
      <c r="E61" s="236" t="s">
        <v>1496</v>
      </c>
      <c r="F61" s="238" t="s">
        <v>1970</v>
      </c>
      <c r="G61" s="236"/>
      <c r="H61" s="225" t="s">
        <v>996</v>
      </c>
      <c r="I61" s="236">
        <f>SUMIF([1]!Table10[Company],Companies[[#This Row],[Full company name]],[1]!Table10[Revenue value])</f>
        <v>98463935.811023325</v>
      </c>
    </row>
    <row r="62" spans="2:9" s="238" customFormat="1" ht="15" x14ac:dyDescent="0.4">
      <c r="B62" s="239" t="s">
        <v>2179</v>
      </c>
      <c r="C62" s="239"/>
      <c r="D62" s="215" t="s">
        <v>2180</v>
      </c>
      <c r="E62" s="236" t="s">
        <v>1496</v>
      </c>
      <c r="F62" s="238" t="s">
        <v>1970</v>
      </c>
      <c r="G62" s="236"/>
      <c r="H62" s="225" t="s">
        <v>996</v>
      </c>
      <c r="I62" s="236">
        <f>SUMIF([1]!Table10[Company],Companies[[#This Row],[Full company name]],[1]!Table10[Revenue value])</f>
        <v>2823369.5986013133</v>
      </c>
    </row>
    <row r="63" spans="2:9" s="238" customFormat="1" ht="15" x14ac:dyDescent="0.35">
      <c r="B63" s="246" t="s">
        <v>2181</v>
      </c>
      <c r="C63" s="239"/>
      <c r="D63" s="239" t="s">
        <v>2182</v>
      </c>
      <c r="E63" s="236" t="s">
        <v>1496</v>
      </c>
      <c r="F63" s="238" t="s">
        <v>1970</v>
      </c>
      <c r="G63" s="236"/>
      <c r="H63" s="225" t="s">
        <v>996</v>
      </c>
      <c r="I63" s="236">
        <f>SUMIF([1]!Table10[Company],Companies[[#This Row],[Full company name]],[1]!Table10[Revenue value])</f>
        <v>0</v>
      </c>
    </row>
    <row r="64" spans="2:9" s="238" customFormat="1" ht="15" x14ac:dyDescent="0.35">
      <c r="B64" s="246" t="s">
        <v>2018</v>
      </c>
      <c r="C64" s="239"/>
      <c r="D64" s="239" t="s">
        <v>1985</v>
      </c>
      <c r="E64" s="236" t="s">
        <v>1496</v>
      </c>
      <c r="F64" s="238" t="s">
        <v>1970</v>
      </c>
      <c r="G64" s="236"/>
      <c r="H64" s="225" t="s">
        <v>996</v>
      </c>
      <c r="I64" s="236">
        <f>SUMIF([1]!Table10[Company],Companies[[#This Row],[Full company name]],[1]!Table10[Revenue value])</f>
        <v>17243009.710850317</v>
      </c>
    </row>
    <row r="65" spans="2:9" s="238" customFormat="1" ht="15" x14ac:dyDescent="0.4">
      <c r="B65" s="239" t="s">
        <v>2014</v>
      </c>
      <c r="C65" s="239"/>
      <c r="D65" s="215" t="s">
        <v>2036</v>
      </c>
      <c r="E65" s="236" t="s">
        <v>1496</v>
      </c>
      <c r="F65" s="238" t="s">
        <v>1970</v>
      </c>
      <c r="G65" s="236"/>
      <c r="H65" s="225" t="s">
        <v>996</v>
      </c>
      <c r="I65" s="236">
        <f>SUMIF([1]!Table10[Company],Companies[[#This Row],[Full company name]],[1]!Table10[Revenue value])</f>
        <v>687310097.19583237</v>
      </c>
    </row>
    <row r="66" spans="2:9" s="238" customFormat="1" ht="15" x14ac:dyDescent="0.35">
      <c r="B66" s="246" t="s">
        <v>2183</v>
      </c>
      <c r="C66" s="239"/>
      <c r="D66" s="239" t="s">
        <v>2184</v>
      </c>
      <c r="E66" s="236" t="s">
        <v>1496</v>
      </c>
      <c r="F66" s="238" t="s">
        <v>986</v>
      </c>
      <c r="G66" s="236"/>
      <c r="H66" s="225" t="s">
        <v>996</v>
      </c>
      <c r="I66" s="236">
        <f>SUMIF([1]!Table10[Company],Companies[[#This Row],[Full company name]],[1]!Table10[Revenue value])</f>
        <v>410824.42983334506</v>
      </c>
    </row>
    <row r="67" spans="2:9" s="238" customFormat="1" ht="15" x14ac:dyDescent="0.35">
      <c r="B67" s="246" t="s">
        <v>2007</v>
      </c>
      <c r="C67" s="239"/>
      <c r="D67" s="239" t="s">
        <v>2008</v>
      </c>
      <c r="E67" s="236" t="s">
        <v>1496</v>
      </c>
      <c r="F67" s="238" t="s">
        <v>986</v>
      </c>
      <c r="G67" s="236"/>
      <c r="H67" s="225" t="s">
        <v>996</v>
      </c>
      <c r="I67" s="236">
        <f>SUMIF([1]!Table10[Company],Companies[[#This Row],[Full company name]],[1]!Table10[Revenue value])</f>
        <v>4264971.5048036203</v>
      </c>
    </row>
    <row r="68" spans="2:9" s="238" customFormat="1" ht="15" x14ac:dyDescent="0.35">
      <c r="B68" s="246" t="s">
        <v>2005</v>
      </c>
      <c r="C68" s="239"/>
      <c r="D68" s="239" t="s">
        <v>2006</v>
      </c>
      <c r="E68" s="236" t="s">
        <v>1496</v>
      </c>
      <c r="F68" s="238" t="s">
        <v>986</v>
      </c>
      <c r="G68" s="236"/>
      <c r="H68" s="225" t="s">
        <v>996</v>
      </c>
      <c r="I68" s="236">
        <f>SUMIF([1]!Table10[Company],Companies[[#This Row],[Full company name]],[1]!Table10[Revenue value])</f>
        <v>6552041.8268601</v>
      </c>
    </row>
    <row r="69" spans="2:9" s="238" customFormat="1" ht="15" x14ac:dyDescent="0.35">
      <c r="B69" s="246" t="s">
        <v>2039</v>
      </c>
      <c r="C69" s="239"/>
      <c r="D69" s="239" t="s">
        <v>2040</v>
      </c>
      <c r="E69" s="236" t="s">
        <v>1496</v>
      </c>
      <c r="F69" s="238" t="s">
        <v>986</v>
      </c>
      <c r="G69" s="236"/>
      <c r="H69" s="225"/>
      <c r="I69" s="236">
        <f>SUMIF([1]!Table10[Company],Companies[[#This Row],[Full company name]],[1]!Table10[Revenue value])</f>
        <v>6230596.0649978817</v>
      </c>
    </row>
    <row r="70" spans="2:9" s="238" customFormat="1" ht="15" x14ac:dyDescent="0.35">
      <c r="B70" s="246" t="s">
        <v>2098</v>
      </c>
      <c r="C70" s="239"/>
      <c r="D70" s="239" t="s">
        <v>2025</v>
      </c>
      <c r="E70" s="236" t="s">
        <v>1496</v>
      </c>
      <c r="F70" s="238" t="s">
        <v>1970</v>
      </c>
      <c r="G70" s="236"/>
      <c r="H70" s="225" t="s">
        <v>996</v>
      </c>
      <c r="I70" s="236">
        <f>SUMIF([1]!Table10[Company],Companies[[#This Row],[Full company name]],[1]!Table10[Revenue value])</f>
        <v>344880533.31598592</v>
      </c>
    </row>
    <row r="71" spans="2:9" s="238" customFormat="1" ht="15" x14ac:dyDescent="0.35">
      <c r="B71" s="246" t="s">
        <v>2099</v>
      </c>
      <c r="C71" s="239"/>
      <c r="D71" s="239" t="s">
        <v>1986</v>
      </c>
      <c r="E71" s="236" t="s">
        <v>1496</v>
      </c>
      <c r="F71" s="238" t="s">
        <v>1970</v>
      </c>
      <c r="G71" s="236"/>
      <c r="H71" s="225" t="s">
        <v>996</v>
      </c>
      <c r="I71" s="236">
        <f>SUMIF([1]!Table10[Company],Companies[[#This Row],[Full company name]],[1]!Table10[Revenue value])</f>
        <v>3307.2574496551315</v>
      </c>
    </row>
    <row r="72" spans="2:9" s="238" customFormat="1" ht="15" x14ac:dyDescent="0.35">
      <c r="B72" s="246" t="s">
        <v>2100</v>
      </c>
      <c r="C72" s="239"/>
      <c r="D72" s="239" t="s">
        <v>2026</v>
      </c>
      <c r="E72" s="236" t="s">
        <v>1496</v>
      </c>
      <c r="F72" s="238" t="s">
        <v>1970</v>
      </c>
      <c r="G72" s="236"/>
      <c r="H72" s="225" t="s">
        <v>996</v>
      </c>
      <c r="I72" s="236">
        <f>SUMIF([1]!Table10[Company],Companies[[#This Row],[Full company name]],[1]!Table10[Revenue value])</f>
        <v>19301862.730165888</v>
      </c>
    </row>
    <row r="73" spans="2:9" s="238" customFormat="1" ht="15" x14ac:dyDescent="0.35">
      <c r="B73" s="246" t="s">
        <v>2101</v>
      </c>
      <c r="C73" s="239"/>
      <c r="D73" s="236" t="s">
        <v>1989</v>
      </c>
      <c r="E73" s="236" t="s">
        <v>1496</v>
      </c>
      <c r="F73" s="238" t="s">
        <v>1970</v>
      </c>
      <c r="G73" s="236"/>
      <c r="H73" s="225" t="s">
        <v>996</v>
      </c>
      <c r="I73" s="236">
        <f>SUMIF([1]!Table10[Company],Companies[[#This Row],[Full company name]],[1]!Table10[Revenue value])</f>
        <v>803214.92540538858</v>
      </c>
    </row>
    <row r="74" spans="2:9" s="238" customFormat="1" ht="15" x14ac:dyDescent="0.35">
      <c r="B74" s="246" t="s">
        <v>2102</v>
      </c>
      <c r="C74" s="239"/>
      <c r="D74" s="236" t="s">
        <v>1990</v>
      </c>
      <c r="E74" s="236" t="s">
        <v>1496</v>
      </c>
      <c r="F74" s="238" t="s">
        <v>1970</v>
      </c>
      <c r="G74" s="236"/>
      <c r="H74" s="225" t="s">
        <v>996</v>
      </c>
      <c r="I74" s="236">
        <f>SUMIF([1]!Table10[Company],Companies[[#This Row],[Full company name]],[1]!Table10[Revenue value])</f>
        <v>0</v>
      </c>
    </row>
    <row r="75" spans="2:9" s="238" customFormat="1" ht="15" x14ac:dyDescent="0.35">
      <c r="B75" s="246" t="s">
        <v>2103</v>
      </c>
      <c r="C75" s="239"/>
      <c r="D75" s="239" t="s">
        <v>1987</v>
      </c>
      <c r="E75" s="236" t="s">
        <v>1496</v>
      </c>
      <c r="F75" s="238" t="s">
        <v>1970</v>
      </c>
      <c r="G75" s="236"/>
      <c r="H75" s="225" t="s">
        <v>996</v>
      </c>
      <c r="I75" s="236">
        <f>SUMIF([1]!Table10[Company],Companies[[#This Row],[Full company name]],[1]!Table10[Revenue value])</f>
        <v>1360541.3872689833</v>
      </c>
    </row>
    <row r="76" spans="2:9" s="238" customFormat="1" ht="15" x14ac:dyDescent="0.35">
      <c r="B76" s="246" t="s">
        <v>2104</v>
      </c>
      <c r="C76" s="239"/>
      <c r="D76" s="239" t="s">
        <v>1988</v>
      </c>
      <c r="E76" s="236" t="s">
        <v>1496</v>
      </c>
      <c r="F76" s="238" t="s">
        <v>1970</v>
      </c>
      <c r="G76" s="236"/>
      <c r="H76" s="225" t="s">
        <v>996</v>
      </c>
      <c r="I76" s="236">
        <f>SUMIF([1]!Table10[Company],Companies[[#This Row],[Full company name]],[1]!Table10[Revenue value])</f>
        <v>949766.80904273828</v>
      </c>
    </row>
    <row r="77" spans="2:9" s="238" customFormat="1" ht="15" x14ac:dyDescent="0.35">
      <c r="B77" s="246" t="s">
        <v>2185</v>
      </c>
      <c r="C77" s="239"/>
      <c r="D77" s="239" t="s">
        <v>2186</v>
      </c>
      <c r="E77" s="236" t="s">
        <v>1496</v>
      </c>
      <c r="F77" s="238" t="s">
        <v>1970</v>
      </c>
      <c r="G77" s="236"/>
      <c r="H77" s="170"/>
      <c r="I77" s="236">
        <f>SUMIF([1]!Table10[Company],Companies[[#This Row],[Full company name]],[1]!Table10[Revenue value])</f>
        <v>0.1480154605108813</v>
      </c>
    </row>
    <row r="78" spans="2:9" s="238" customFormat="1" ht="15" x14ac:dyDescent="0.35">
      <c r="B78" s="246" t="s">
        <v>2187</v>
      </c>
      <c r="C78" s="239"/>
      <c r="D78" s="239" t="s">
        <v>2188</v>
      </c>
      <c r="E78" s="236" t="s">
        <v>1496</v>
      </c>
      <c r="F78" s="238" t="s">
        <v>1970</v>
      </c>
      <c r="G78" s="236"/>
      <c r="H78" s="225" t="s">
        <v>996</v>
      </c>
      <c r="I78" s="236">
        <f>SUMIF([1]!Table10[Company],Companies[[#This Row],[Full company name]],[1]!Table10[Revenue value])</f>
        <v>0.1480154605108813</v>
      </c>
    </row>
    <row r="79" spans="2:9" s="238" customFormat="1" ht="15" x14ac:dyDescent="0.35">
      <c r="B79" s="246" t="s">
        <v>2189</v>
      </c>
      <c r="C79" s="239"/>
      <c r="D79" s="239" t="s">
        <v>2190</v>
      </c>
      <c r="E79" s="236" t="s">
        <v>1496</v>
      </c>
      <c r="F79" s="238" t="s">
        <v>1970</v>
      </c>
      <c r="G79" s="236"/>
      <c r="H79" s="225" t="s">
        <v>996</v>
      </c>
      <c r="I79" s="236">
        <f>SUMIF([1]!Table10[Company],Companies[[#This Row],[Full company name]],[1]!Table10[Revenue value])</f>
        <v>70161.696529525914</v>
      </c>
    </row>
    <row r="80" spans="2:9" s="238" customFormat="1" ht="15" x14ac:dyDescent="0.35">
      <c r="B80" s="246" t="s">
        <v>2093</v>
      </c>
      <c r="C80" s="239"/>
      <c r="D80" s="239" t="s">
        <v>2191</v>
      </c>
      <c r="E80" s="236" t="s">
        <v>988</v>
      </c>
      <c r="F80" s="238" t="s">
        <v>2043</v>
      </c>
      <c r="G80" s="236"/>
      <c r="H80" s="170"/>
      <c r="I80" s="236">
        <f>SUMIF([1]!Table10[Company],Companies[[#This Row],[Full company name]],[1]!Table10[Revenue value])</f>
        <v>0</v>
      </c>
    </row>
    <row r="81" spans="2:9" s="238" customFormat="1" ht="15" x14ac:dyDescent="0.35">
      <c r="B81" s="246" t="s">
        <v>2009</v>
      </c>
      <c r="C81" s="239"/>
      <c r="D81" s="239" t="s">
        <v>2010</v>
      </c>
      <c r="E81" s="238" t="s">
        <v>988</v>
      </c>
      <c r="F81" s="238" t="s">
        <v>2043</v>
      </c>
      <c r="G81" s="236"/>
      <c r="H81" s="236"/>
      <c r="I81" s="236">
        <f>SUMIF([1]!Table10[Company],Companies[[#This Row],[Full company name]],[1]!Table10[Revenue value])</f>
        <v>0</v>
      </c>
    </row>
    <row r="82" spans="2:9" s="238" customFormat="1" ht="15" x14ac:dyDescent="0.35">
      <c r="B82" s="246" t="s">
        <v>2042</v>
      </c>
      <c r="C82" s="239"/>
      <c r="D82" s="236" t="s">
        <v>2011</v>
      </c>
      <c r="E82" s="238" t="s">
        <v>988</v>
      </c>
      <c r="F82" s="238" t="s">
        <v>2043</v>
      </c>
      <c r="G82" s="236"/>
      <c r="H82" s="236"/>
      <c r="I82" s="236">
        <f>SUMIF([1]!Table10[Company],Companies[[#This Row],[Full company name]],[1]!Table10[Revenue value])</f>
        <v>0</v>
      </c>
    </row>
    <row r="83" spans="2:9" s="238" customFormat="1" ht="15" x14ac:dyDescent="0.35">
      <c r="B83" s="246" t="s">
        <v>2012</v>
      </c>
      <c r="C83" s="239"/>
      <c r="D83" s="239" t="s">
        <v>2013</v>
      </c>
      <c r="E83" s="238" t="s">
        <v>988</v>
      </c>
      <c r="F83" s="238" t="s">
        <v>2043</v>
      </c>
      <c r="G83" s="236"/>
      <c r="H83" s="236"/>
      <c r="I83" s="236">
        <f>SUMIF([1]!Table10[Company],Companies[[#This Row],[Full company name]],[1]!Table10[Revenue value])</f>
        <v>0</v>
      </c>
    </row>
    <row r="84" spans="2:9" s="238" customFormat="1" ht="15" x14ac:dyDescent="0.35">
      <c r="B84" s="246" t="s">
        <v>2094</v>
      </c>
      <c r="D84" s="239" t="s">
        <v>2095</v>
      </c>
      <c r="E84" s="238" t="s">
        <v>988</v>
      </c>
      <c r="F84" s="238" t="s">
        <v>2043</v>
      </c>
      <c r="G84" s="170"/>
      <c r="H84" s="225" t="s">
        <v>996</v>
      </c>
      <c r="I84" s="236">
        <f>SUMIF([1]!Table10[Company],Companies[[#This Row],[Full company name]],[1]!Table10[Revenue value])</f>
        <v>0</v>
      </c>
    </row>
    <row r="85" spans="2:9" s="238" customFormat="1" ht="15" x14ac:dyDescent="0.35">
      <c r="B85" s="246" t="s">
        <v>2096</v>
      </c>
      <c r="D85" s="239" t="s">
        <v>2097</v>
      </c>
      <c r="E85" s="238" t="s">
        <v>988</v>
      </c>
      <c r="F85" s="238" t="s">
        <v>2043</v>
      </c>
      <c r="G85" s="170"/>
      <c r="H85" s="225" t="s">
        <v>996</v>
      </c>
      <c r="I85" s="236">
        <f>SUMIF([1]!Table10[Company],Companies[[#This Row],[Full company name]],[1]!Table10[Revenue value])</f>
        <v>0</v>
      </c>
    </row>
    <row r="86" spans="2:9" s="238" customFormat="1" ht="15" x14ac:dyDescent="0.35">
      <c r="B86" s="246"/>
      <c r="C86" s="239"/>
      <c r="D86" s="239"/>
      <c r="E86" s="236"/>
      <c r="G86" s="236"/>
      <c r="H86" s="225"/>
      <c r="I86" s="236"/>
    </row>
    <row r="87" spans="2:9" s="238" customFormat="1" ht="15" x14ac:dyDescent="0.35">
      <c r="B87" s="246"/>
      <c r="C87" s="239"/>
      <c r="D87" s="239"/>
      <c r="E87" s="236"/>
      <c r="G87" s="236"/>
      <c r="H87" s="225"/>
      <c r="I87" s="236"/>
    </row>
    <row r="88" spans="2:9" s="238" customFormat="1" ht="15" x14ac:dyDescent="0.35">
      <c r="B88" s="246"/>
      <c r="C88" s="239"/>
      <c r="D88" s="239"/>
      <c r="E88" s="236"/>
      <c r="G88" s="236"/>
      <c r="H88" s="236"/>
      <c r="I88" s="236"/>
    </row>
    <row r="89" spans="2:9" s="238" customFormat="1" ht="15" x14ac:dyDescent="0.35">
      <c r="B89" s="246"/>
      <c r="C89" s="239"/>
      <c r="D89" s="239"/>
      <c r="E89" s="236"/>
      <c r="G89" s="236"/>
      <c r="H89" s="236"/>
      <c r="I89" s="236"/>
    </row>
    <row r="90" spans="2:9" s="238" customFormat="1" ht="15" x14ac:dyDescent="0.35">
      <c r="B90" s="246"/>
      <c r="C90" s="239"/>
      <c r="D90" s="239"/>
      <c r="E90" s="236"/>
      <c r="G90" s="236"/>
      <c r="H90" s="236"/>
      <c r="I90" s="236"/>
    </row>
    <row r="91" spans="2:9" s="238" customFormat="1" ht="15" x14ac:dyDescent="0.35">
      <c r="B91" s="246"/>
      <c r="C91" s="239"/>
      <c r="D91" s="239"/>
      <c r="E91" s="236"/>
      <c r="G91" s="236"/>
      <c r="H91" s="225"/>
      <c r="I91" s="236"/>
    </row>
    <row r="92" spans="2:9" s="238" customFormat="1" ht="15" x14ac:dyDescent="0.35">
      <c r="B92" s="246"/>
      <c r="C92" s="239"/>
      <c r="D92" s="239"/>
      <c r="E92" s="236"/>
      <c r="G92" s="236"/>
      <c r="H92" s="225"/>
      <c r="I92" s="236"/>
    </row>
    <row r="93" spans="2:9" s="238" customFormat="1" ht="15" x14ac:dyDescent="0.35">
      <c r="B93" s="246"/>
      <c r="C93" s="239"/>
      <c r="D93" s="239"/>
      <c r="E93" s="236"/>
      <c r="G93" s="236"/>
      <c r="H93" s="225"/>
      <c r="I93" s="236"/>
    </row>
    <row r="94" spans="2:9" s="238" customFormat="1" ht="15" x14ac:dyDescent="0.35">
      <c r="B94" s="246"/>
      <c r="C94" s="239"/>
      <c r="D94" s="239"/>
      <c r="E94" s="236"/>
      <c r="G94" s="236"/>
      <c r="H94" s="225"/>
      <c r="I94" s="236"/>
    </row>
    <row r="95" spans="2:9" s="238" customFormat="1" ht="15" x14ac:dyDescent="0.35">
      <c r="B95" s="246"/>
      <c r="C95" s="239"/>
      <c r="D95" s="239"/>
      <c r="E95" s="236"/>
      <c r="G95" s="236"/>
      <c r="H95" s="225"/>
      <c r="I95" s="236"/>
    </row>
    <row r="96" spans="2:9" s="238" customFormat="1" ht="15" x14ac:dyDescent="0.35">
      <c r="B96" s="246"/>
      <c r="C96" s="239"/>
      <c r="D96" s="239"/>
      <c r="E96" s="236"/>
      <c r="G96" s="236"/>
      <c r="H96" s="225"/>
      <c r="I96" s="236"/>
    </row>
    <row r="97" spans="2:9" s="238" customFormat="1" ht="15" x14ac:dyDescent="0.4">
      <c r="B97" s="239"/>
      <c r="C97" s="239"/>
      <c r="D97" s="215"/>
      <c r="E97" s="236"/>
      <c r="G97" s="236"/>
      <c r="H97" s="236"/>
      <c r="I97" s="236"/>
    </row>
    <row r="98" spans="2:9" s="238" customFormat="1" ht="15" x14ac:dyDescent="0.35">
      <c r="B98" s="246"/>
      <c r="C98" s="239"/>
      <c r="D98" s="239"/>
      <c r="E98" s="236"/>
      <c r="G98" s="236"/>
      <c r="H98" s="236"/>
      <c r="I98" s="236"/>
    </row>
    <row r="99" spans="2:9" s="238" customFormat="1" ht="15" x14ac:dyDescent="0.35">
      <c r="B99" s="246"/>
      <c r="C99" s="239"/>
      <c r="D99" s="239"/>
      <c r="E99" s="236"/>
      <c r="G99" s="236"/>
      <c r="H99" s="236"/>
      <c r="I99" s="236"/>
    </row>
    <row r="100" spans="2:9" s="238" customFormat="1" ht="15" x14ac:dyDescent="0.35">
      <c r="B100" s="246"/>
      <c r="C100" s="239"/>
      <c r="D100" s="239"/>
      <c r="E100" s="236"/>
      <c r="G100" s="236"/>
      <c r="H100" s="236"/>
      <c r="I100" s="236"/>
    </row>
    <row r="101" spans="2:9" s="238" customFormat="1" ht="15" x14ac:dyDescent="0.35">
      <c r="B101" s="246"/>
      <c r="C101" s="239"/>
      <c r="D101" s="239"/>
      <c r="E101" s="236"/>
      <c r="G101" s="236"/>
      <c r="H101" s="225"/>
      <c r="I101" s="236"/>
    </row>
    <row r="102" spans="2:9" s="238" customFormat="1" ht="15" x14ac:dyDescent="0.35">
      <c r="B102" s="246"/>
      <c r="C102" s="239"/>
      <c r="D102" s="239"/>
      <c r="E102" s="236"/>
      <c r="G102" s="236"/>
      <c r="H102" s="236"/>
      <c r="I102" s="236"/>
    </row>
    <row r="103" spans="2:9" s="238" customFormat="1" ht="15" x14ac:dyDescent="0.35">
      <c r="B103" s="246"/>
      <c r="C103" s="239"/>
      <c r="D103" s="239"/>
      <c r="E103" s="236"/>
      <c r="G103" s="236"/>
      <c r="H103" s="225"/>
      <c r="I103" s="236"/>
    </row>
    <row r="104" spans="2:9" s="238" customFormat="1" ht="15" x14ac:dyDescent="0.35">
      <c r="B104" s="246"/>
      <c r="C104" s="239"/>
      <c r="D104" s="239"/>
      <c r="E104" s="236"/>
      <c r="G104" s="236"/>
      <c r="H104" s="225"/>
      <c r="I104" s="236"/>
    </row>
    <row r="105" spans="2:9" s="238" customFormat="1" ht="15" x14ac:dyDescent="0.35">
      <c r="B105" s="246"/>
      <c r="C105" s="239"/>
      <c r="D105" s="239"/>
      <c r="E105" s="236"/>
      <c r="G105" s="236"/>
      <c r="H105" s="170"/>
      <c r="I105" s="236"/>
    </row>
    <row r="106" spans="2:9" s="238" customFormat="1" ht="15" x14ac:dyDescent="0.35">
      <c r="B106" s="246"/>
      <c r="C106" s="239"/>
      <c r="D106" s="239"/>
      <c r="G106" s="236"/>
      <c r="H106" s="236"/>
      <c r="I106" s="236"/>
    </row>
    <row r="107" spans="2:9" s="238" customFormat="1" ht="15" x14ac:dyDescent="0.35">
      <c r="B107" s="246"/>
      <c r="C107" s="239"/>
      <c r="D107" s="236"/>
      <c r="G107" s="236"/>
      <c r="H107" s="236"/>
      <c r="I107" s="236"/>
    </row>
    <row r="108" spans="2:9" s="238" customFormat="1" ht="15" x14ac:dyDescent="0.35">
      <c r="B108" s="246"/>
      <c r="C108" s="239"/>
      <c r="D108" s="239"/>
      <c r="G108" s="236"/>
      <c r="H108" s="236"/>
      <c r="I108" s="236"/>
    </row>
    <row r="109" spans="2:9" s="238" customFormat="1" ht="15" x14ac:dyDescent="0.35">
      <c r="B109" s="246"/>
      <c r="D109" s="239"/>
      <c r="G109" s="170"/>
      <c r="H109" s="225"/>
      <c r="I109" s="236"/>
    </row>
    <row r="110" spans="2:9" s="238" customFormat="1" ht="15" x14ac:dyDescent="0.35">
      <c r="B110" s="246"/>
      <c r="D110" s="239"/>
      <c r="G110" s="170"/>
      <c r="H110" s="225"/>
      <c r="I110" s="236"/>
    </row>
    <row r="111" spans="2:9" s="238" customFormat="1" ht="15" x14ac:dyDescent="0.35">
      <c r="B111" s="246"/>
      <c r="D111" s="239"/>
      <c r="G111" s="170"/>
      <c r="H111" s="170"/>
      <c r="I111" s="169">
        <f>SUMIF([1]!Table10[Company],Companies[[#This Row],[Full company name]],[1]!Table10[Revenue value])</f>
        <v>0</v>
      </c>
    </row>
    <row r="112" spans="2:9" s="238" customFormat="1" ht="15" x14ac:dyDescent="0.35">
      <c r="B112" s="246"/>
      <c r="D112" s="239"/>
      <c r="G112" s="170"/>
      <c r="H112" s="170"/>
      <c r="I112" s="169">
        <f>SUMIF([1]!Table10[Company],Companies[[#This Row],[Full company name]],[1]!Table10[Revenue value])</f>
        <v>0</v>
      </c>
    </row>
    <row r="113" spans="2:10" s="238" customFormat="1" ht="15" x14ac:dyDescent="0.35">
      <c r="B113" s="238" t="s">
        <v>1575</v>
      </c>
      <c r="D113" s="236" t="s">
        <v>1687</v>
      </c>
      <c r="G113" s="170" t="s">
        <v>1661</v>
      </c>
      <c r="H113" s="170" t="s">
        <v>1661</v>
      </c>
      <c r="I113" s="169">
        <f>SUMIF([1]!Table10[Company],Companies[[#This Row],[Full company name]],[1]!Table10[Revenue value])</f>
        <v>0</v>
      </c>
    </row>
    <row r="114" spans="2:10" s="238" customFormat="1" ht="15" x14ac:dyDescent="0.35">
      <c r="C114" s="236"/>
      <c r="F114" s="170"/>
      <c r="G114" s="170"/>
    </row>
    <row r="115" spans="2:10" s="238" customFormat="1" ht="19" x14ac:dyDescent="0.35">
      <c r="B115" s="293" t="s">
        <v>1628</v>
      </c>
      <c r="C115" s="293"/>
      <c r="D115" s="293"/>
      <c r="E115" s="293"/>
      <c r="F115" s="293"/>
      <c r="G115" s="293"/>
      <c r="H115" s="293"/>
      <c r="I115" s="293"/>
      <c r="J115" s="293"/>
    </row>
    <row r="116" spans="2:10" s="238" customFormat="1" ht="15" x14ac:dyDescent="0.4">
      <c r="B116" s="239" t="s">
        <v>1629</v>
      </c>
      <c r="C116" s="220" t="s">
        <v>1630</v>
      </c>
      <c r="D116" s="220" t="s">
        <v>1670</v>
      </c>
      <c r="E116" s="220" t="s">
        <v>1766</v>
      </c>
      <c r="F116" s="236" t="s">
        <v>1502</v>
      </c>
      <c r="G116" s="236" t="s">
        <v>1633</v>
      </c>
      <c r="H116" s="236" t="s">
        <v>1686</v>
      </c>
      <c r="I116" s="236" t="s">
        <v>1634</v>
      </c>
      <c r="J116" s="236" t="s">
        <v>1006</v>
      </c>
    </row>
    <row r="117" spans="2:10" s="238" customFormat="1" ht="15" x14ac:dyDescent="0.35">
      <c r="B117" s="239" t="str">
        <f>B27</f>
        <v xml:space="preserve">Amoco Trinidad Gas B.V. </v>
      </c>
      <c r="C117" s="239" t="str">
        <f>D27</f>
        <v>000115341-9</v>
      </c>
      <c r="D117" s="236"/>
      <c r="E117" s="238" t="s">
        <v>986</v>
      </c>
      <c r="F117" s="170"/>
      <c r="G117" s="170">
        <f>[2]Production!$B$3</f>
        <v>0</v>
      </c>
      <c r="H117" s="238" t="s">
        <v>2047</v>
      </c>
      <c r="I117" s="236"/>
      <c r="J117" s="236"/>
    </row>
    <row r="118" spans="2:10" s="238" customFormat="1" ht="15" x14ac:dyDescent="0.35">
      <c r="B118" s="246" t="str">
        <f>B27</f>
        <v xml:space="preserve">Amoco Trinidad Gas B.V. </v>
      </c>
      <c r="C118" s="246" t="str">
        <f>D27</f>
        <v>000115341-9</v>
      </c>
      <c r="D118" s="236"/>
      <c r="E118" s="238" t="s">
        <v>987</v>
      </c>
      <c r="F118" s="170"/>
      <c r="G118" s="170">
        <f>[2]Production!$C$3</f>
        <v>0</v>
      </c>
      <c r="H118" s="238" t="s">
        <v>2046</v>
      </c>
      <c r="I118" s="236"/>
      <c r="J118" s="236"/>
    </row>
    <row r="119" spans="2:10" s="238" customFormat="1" ht="15" x14ac:dyDescent="0.35">
      <c r="B119" s="239" t="str">
        <f>B28</f>
        <v>BP Alternate Energy Trinidad and Tobago Ltd</v>
      </c>
      <c r="C119" s="239" t="str">
        <f>D28</f>
        <v>000118365-4</v>
      </c>
      <c r="D119" s="236"/>
      <c r="E119" s="238" t="s">
        <v>986</v>
      </c>
      <c r="F119" s="170" t="s">
        <v>2045</v>
      </c>
      <c r="G119" s="170">
        <f>[2]Production!$B$4</f>
        <v>0</v>
      </c>
      <c r="H119" s="238" t="s">
        <v>2047</v>
      </c>
      <c r="I119" s="236"/>
      <c r="J119" s="236"/>
    </row>
    <row r="120" spans="2:10" s="238" customFormat="1" ht="15" x14ac:dyDescent="0.35">
      <c r="B120" s="246" t="str">
        <f>B28</f>
        <v>BP Alternate Energy Trinidad and Tobago Ltd</v>
      </c>
      <c r="C120" s="246" t="str">
        <f>D28</f>
        <v>000118365-4</v>
      </c>
      <c r="D120" s="236"/>
      <c r="E120" s="238" t="s">
        <v>987</v>
      </c>
      <c r="F120" s="170" t="s">
        <v>2045</v>
      </c>
      <c r="G120" s="170">
        <f>[2]Production!$C$4</f>
        <v>0</v>
      </c>
      <c r="H120" s="238" t="s">
        <v>2046</v>
      </c>
      <c r="I120" s="236"/>
      <c r="J120" s="236"/>
    </row>
    <row r="121" spans="2:10" s="238" customFormat="1" ht="15" x14ac:dyDescent="0.35">
      <c r="B121" s="239" t="str">
        <f>B29</f>
        <v>BP Exploration Operating Company Limited</v>
      </c>
      <c r="C121" s="239" t="str">
        <f>D29</f>
        <v>100039340-4</v>
      </c>
      <c r="D121" s="236"/>
      <c r="E121" s="238" t="s">
        <v>986</v>
      </c>
      <c r="F121" s="170"/>
      <c r="G121" s="170">
        <f>[2]Production!$B$5</f>
        <v>0</v>
      </c>
      <c r="H121" s="238" t="s">
        <v>2047</v>
      </c>
      <c r="I121" s="236"/>
      <c r="J121" s="236"/>
    </row>
    <row r="122" spans="2:10" s="238" customFormat="1" ht="15" x14ac:dyDescent="0.35">
      <c r="B122" s="246" t="str">
        <f>B29</f>
        <v>BP Exploration Operating Company Limited</v>
      </c>
      <c r="C122" s="246" t="str">
        <f>D29</f>
        <v>100039340-4</v>
      </c>
      <c r="D122" s="236"/>
      <c r="E122" s="238" t="s">
        <v>987</v>
      </c>
      <c r="F122" s="170" t="s">
        <v>2045</v>
      </c>
      <c r="G122" s="170">
        <f>[2]Production!$C$5</f>
        <v>0</v>
      </c>
      <c r="H122" s="238" t="s">
        <v>2046</v>
      </c>
      <c r="I122" s="236"/>
      <c r="J122" s="236"/>
    </row>
    <row r="123" spans="2:10" s="238" customFormat="1" ht="15" x14ac:dyDescent="0.35">
      <c r="B123" s="239" t="str">
        <f>B30</f>
        <v>BP Trinidad and Tobago LLC</v>
      </c>
      <c r="C123" s="239" t="str">
        <f>D30</f>
        <v>000102561-5</v>
      </c>
      <c r="D123" s="236"/>
      <c r="E123" s="238" t="s">
        <v>986</v>
      </c>
      <c r="F123" s="170" t="s">
        <v>2045</v>
      </c>
      <c r="G123" s="170">
        <f>[2]Production!$B$6</f>
        <v>0</v>
      </c>
      <c r="H123" s="238" t="s">
        <v>2047</v>
      </c>
      <c r="I123" s="236"/>
      <c r="J123" s="236"/>
    </row>
    <row r="124" spans="2:10" s="238" customFormat="1" ht="15" x14ac:dyDescent="0.35">
      <c r="B124" s="246" t="str">
        <f>B30</f>
        <v>BP Trinidad and Tobago LLC</v>
      </c>
      <c r="C124" s="246" t="str">
        <f>D30</f>
        <v>000102561-5</v>
      </c>
      <c r="E124" s="238" t="s">
        <v>987</v>
      </c>
      <c r="F124" s="170"/>
      <c r="G124" s="170">
        <f>[2]Production!$C$6</f>
        <v>0</v>
      </c>
      <c r="H124" s="238" t="s">
        <v>2046</v>
      </c>
      <c r="I124" s="236"/>
      <c r="J124" s="236"/>
    </row>
    <row r="125" spans="2:10" s="238" customFormat="1" ht="15" x14ac:dyDescent="0.35">
      <c r="B125" s="239" t="str">
        <f>B31</f>
        <v xml:space="preserve">BP Trinidad Processing Limited </v>
      </c>
      <c r="C125" s="239" t="str">
        <f>D31</f>
        <v>000128514-1</v>
      </c>
      <c r="E125" s="238" t="s">
        <v>986</v>
      </c>
      <c r="F125" s="170" t="s">
        <v>2045</v>
      </c>
      <c r="G125" s="170">
        <f>[2]Production!$B$7</f>
        <v>1806264</v>
      </c>
      <c r="H125" s="238" t="s">
        <v>2047</v>
      </c>
      <c r="I125" s="236"/>
      <c r="J125" s="236"/>
    </row>
    <row r="126" spans="2:10" s="238" customFormat="1" ht="15" x14ac:dyDescent="0.35">
      <c r="B126" s="246" t="str">
        <f>B31</f>
        <v xml:space="preserve">BP Trinidad Processing Limited </v>
      </c>
      <c r="C126" s="246" t="str">
        <f>D31</f>
        <v>000128514-1</v>
      </c>
      <c r="E126" s="238" t="s">
        <v>987</v>
      </c>
      <c r="F126" s="170" t="s">
        <v>2045</v>
      </c>
      <c r="G126" s="170">
        <f>[2]Production!$C$7</f>
        <v>449054815</v>
      </c>
      <c r="H126" s="238" t="s">
        <v>2046</v>
      </c>
      <c r="I126" s="236"/>
      <c r="J126" s="236"/>
    </row>
    <row r="127" spans="2:10" s="238" customFormat="1" ht="15" x14ac:dyDescent="0.35">
      <c r="B127" s="239" t="str">
        <f>B32</f>
        <v>CEG Goudron Trinidad Limited</v>
      </c>
      <c r="C127" s="239" t="str">
        <f>D32</f>
        <v>100008782-7</v>
      </c>
      <c r="E127" s="238" t="s">
        <v>986</v>
      </c>
      <c r="F127" s="170"/>
      <c r="G127" s="170">
        <f>[2]Production!$B$11</f>
        <v>0</v>
      </c>
      <c r="H127" s="238" t="s">
        <v>2047</v>
      </c>
      <c r="I127" s="236"/>
      <c r="J127" s="236"/>
    </row>
    <row r="128" spans="2:10" s="238" customFormat="1" ht="15" x14ac:dyDescent="0.35">
      <c r="B128" s="246" t="str">
        <f>B32</f>
        <v>CEG Goudron Trinidad Limited</v>
      </c>
      <c r="C128" s="246" t="str">
        <f>D32</f>
        <v>100008782-7</v>
      </c>
      <c r="E128" s="238" t="s">
        <v>987</v>
      </c>
      <c r="F128" s="170" t="s">
        <v>2045</v>
      </c>
      <c r="G128" s="170">
        <f>[2]Production!$C$11</f>
        <v>0</v>
      </c>
      <c r="H128" s="238" t="s">
        <v>2046</v>
      </c>
      <c r="I128" s="236"/>
      <c r="J128" s="236"/>
    </row>
    <row r="129" spans="2:10" s="238" customFormat="1" ht="15" x14ac:dyDescent="0.35">
      <c r="B129" s="239" t="str">
        <f>B33</f>
        <v>CEG Icacos Trinidad Limited</v>
      </c>
      <c r="C129" s="239" t="str">
        <f>D33</f>
        <v>100007136-8</v>
      </c>
      <c r="E129" s="238" t="s">
        <v>986</v>
      </c>
      <c r="F129" s="170" t="s">
        <v>2045</v>
      </c>
      <c r="G129" s="170">
        <f>[2]Production!$B$14</f>
        <v>0</v>
      </c>
      <c r="H129" s="238" t="s">
        <v>2047</v>
      </c>
      <c r="I129" s="236"/>
      <c r="J129" s="236"/>
    </row>
    <row r="130" spans="2:10" s="238" customFormat="1" ht="15" x14ac:dyDescent="0.35">
      <c r="B130" s="246" t="str">
        <f>B33</f>
        <v>CEG Icacos Trinidad Limited</v>
      </c>
      <c r="C130" s="246" t="str">
        <f>D33</f>
        <v>100007136-8</v>
      </c>
      <c r="E130" s="238" t="s">
        <v>987</v>
      </c>
      <c r="F130" s="170" t="s">
        <v>2045</v>
      </c>
      <c r="G130" s="170">
        <f>[2]Production!$C$14</f>
        <v>0</v>
      </c>
      <c r="H130" s="238" t="s">
        <v>2046</v>
      </c>
      <c r="I130" s="236"/>
      <c r="J130" s="236"/>
    </row>
    <row r="131" spans="2:10" s="238" customFormat="1" ht="15" x14ac:dyDescent="0.35">
      <c r="B131" s="239" t="str">
        <f>B34</f>
        <v>CEG Inniss-Trinity Trinidad Limited</v>
      </c>
      <c r="C131" s="239" t="str">
        <f>D34</f>
        <v>000116639-6</v>
      </c>
      <c r="E131" s="238" t="s">
        <v>986</v>
      </c>
      <c r="F131" s="170" t="s">
        <v>2045</v>
      </c>
      <c r="G131" s="170">
        <f>[2]Production!$B$17</f>
        <v>0</v>
      </c>
      <c r="H131" s="238" t="s">
        <v>2047</v>
      </c>
      <c r="I131" s="236"/>
      <c r="J131" s="236"/>
    </row>
    <row r="132" spans="2:10" s="238" customFormat="1" ht="15" x14ac:dyDescent="0.4">
      <c r="B132" s="246" t="str">
        <f>B34</f>
        <v>CEG Inniss-Trinity Trinidad Limited</v>
      </c>
      <c r="C132" s="246" t="str">
        <f>D34</f>
        <v>000116639-6</v>
      </c>
      <c r="E132" s="238" t="s">
        <v>987</v>
      </c>
      <c r="F132" s="220"/>
      <c r="G132" s="170">
        <f>[2]Production!$C$17</f>
        <v>0</v>
      </c>
      <c r="H132" s="238" t="s">
        <v>2046</v>
      </c>
    </row>
    <row r="133" spans="2:10" s="238" customFormat="1" ht="15" x14ac:dyDescent="0.4">
      <c r="B133" s="239" t="str">
        <f>B35</f>
        <v>CEG Bonasse Trinidad Limited</v>
      </c>
      <c r="C133" s="239" t="str">
        <f>D35</f>
        <v>100018664-7</v>
      </c>
      <c r="E133" s="238" t="s">
        <v>986</v>
      </c>
      <c r="F133" s="220"/>
      <c r="G133" s="170">
        <f>[2]Production!$B$18</f>
        <v>0</v>
      </c>
      <c r="H133" s="238" t="s">
        <v>2047</v>
      </c>
    </row>
    <row r="134" spans="2:10" s="238" customFormat="1" ht="15" x14ac:dyDescent="0.35">
      <c r="B134" s="246" t="str">
        <f>B35</f>
        <v>CEG Bonasse Trinidad Limited</v>
      </c>
      <c r="C134" s="246" t="str">
        <f>D35</f>
        <v>100018664-7</v>
      </c>
      <c r="E134" s="238" t="s">
        <v>987</v>
      </c>
      <c r="F134" s="170"/>
      <c r="G134" s="170">
        <f>[2]Production!$C$18</f>
        <v>10591895</v>
      </c>
      <c r="H134" s="238" t="s">
        <v>2046</v>
      </c>
      <c r="I134" s="236"/>
      <c r="J134" s="236"/>
    </row>
    <row r="135" spans="2:10" s="238" customFormat="1" ht="15" x14ac:dyDescent="0.4">
      <c r="B135" s="239" t="str">
        <f>B36</f>
        <v xml:space="preserve">De Novo Energy Block 1A Limited </v>
      </c>
      <c r="C135" s="239" t="str">
        <f>D36</f>
        <v>100019007-1</v>
      </c>
      <c r="E135" s="238" t="s">
        <v>986</v>
      </c>
      <c r="F135" s="220"/>
      <c r="G135" s="170">
        <f>[2]Production!$B$19</f>
        <v>2243</v>
      </c>
      <c r="H135" s="238" t="s">
        <v>2047</v>
      </c>
    </row>
    <row r="136" spans="2:10" s="238" customFormat="1" ht="15" x14ac:dyDescent="0.4">
      <c r="B136" s="246" t="str">
        <f>B36</f>
        <v xml:space="preserve">De Novo Energy Block 1A Limited </v>
      </c>
      <c r="C136" s="246" t="str">
        <f>D36</f>
        <v>100019007-1</v>
      </c>
      <c r="E136" s="238" t="s">
        <v>987</v>
      </c>
      <c r="F136" s="220"/>
      <c r="G136" s="170">
        <f>[2]Production!$C$19</f>
        <v>1101162</v>
      </c>
      <c r="H136" s="238" t="s">
        <v>2046</v>
      </c>
    </row>
    <row r="137" spans="2:10" s="238" customFormat="1" ht="15" x14ac:dyDescent="0.35">
      <c r="B137" s="239" t="str">
        <f>B37</f>
        <v xml:space="preserve">EOG Resources Trinidad Block 4(a) Unlimited </v>
      </c>
      <c r="C137" s="239" t="str">
        <f>D37</f>
        <v>000124867-0</v>
      </c>
      <c r="E137" s="238" t="s">
        <v>986</v>
      </c>
      <c r="F137" s="170"/>
      <c r="G137" s="170">
        <f>[2]Production!$B$20</f>
        <v>999</v>
      </c>
      <c r="H137" s="238" t="s">
        <v>2047</v>
      </c>
      <c r="I137" s="236"/>
      <c r="J137" s="236"/>
    </row>
    <row r="138" spans="2:10" s="238" customFormat="1" ht="15" x14ac:dyDescent="0.35">
      <c r="B138" s="246" t="str">
        <f>B37</f>
        <v xml:space="preserve">EOG Resources Trinidad Block 4(a) Unlimited </v>
      </c>
      <c r="C138" s="246" t="str">
        <f>D37</f>
        <v>000124867-0</v>
      </c>
      <c r="E138" s="238" t="s">
        <v>987</v>
      </c>
      <c r="F138" s="170"/>
      <c r="G138" s="170">
        <f>[2]Production!$C$20</f>
        <v>27476680</v>
      </c>
      <c r="H138" s="238" t="s">
        <v>2046</v>
      </c>
      <c r="I138" s="236"/>
      <c r="J138" s="236"/>
    </row>
    <row r="139" spans="2:10" s="238" customFormat="1" ht="15" x14ac:dyDescent="0.35">
      <c r="B139" s="239" t="str">
        <f>B38</f>
        <v>EOG Resources Trinidad U(B) Block Unlimited</v>
      </c>
      <c r="C139" s="239" t="str">
        <f>D38</f>
        <v>000122055-9</v>
      </c>
      <c r="E139" s="238" t="s">
        <v>986</v>
      </c>
      <c r="F139" s="170"/>
      <c r="G139" s="170">
        <f>[2]Production!$B$23</f>
        <v>0</v>
      </c>
      <c r="H139" s="238" t="s">
        <v>2047</v>
      </c>
      <c r="I139" s="236"/>
      <c r="J139" s="236"/>
    </row>
    <row r="140" spans="2:10" s="238" customFormat="1" ht="15" x14ac:dyDescent="0.35">
      <c r="B140" s="246" t="str">
        <f>B38</f>
        <v>EOG Resources Trinidad U(B) Block Unlimited</v>
      </c>
      <c r="C140" s="246" t="str">
        <f>D38</f>
        <v>000122055-9</v>
      </c>
      <c r="E140" s="238" t="s">
        <v>987</v>
      </c>
      <c r="F140" s="170"/>
      <c r="G140" s="170">
        <f>[2]Production!$C$23</f>
        <v>0</v>
      </c>
      <c r="H140" s="238" t="s">
        <v>2046</v>
      </c>
      <c r="I140" s="236"/>
      <c r="J140" s="236"/>
    </row>
    <row r="141" spans="2:10" s="238" customFormat="1" ht="15" x14ac:dyDescent="0.35">
      <c r="B141" s="239" t="str">
        <f>B39</f>
        <v xml:space="preserve">EOG Resources Trinidad - U(A) Block Limited </v>
      </c>
      <c r="C141" s="239" t="str">
        <f>D39</f>
        <v>000115200-9</v>
      </c>
      <c r="E141" s="238" t="s">
        <v>986</v>
      </c>
      <c r="F141" s="170"/>
      <c r="G141" s="170">
        <f>[2]Production!$B$26</f>
        <v>0</v>
      </c>
      <c r="H141" s="238" t="s">
        <v>2047</v>
      </c>
      <c r="I141" s="236"/>
      <c r="J141" s="236"/>
    </row>
    <row r="142" spans="2:10" s="238" customFormat="1" ht="15" x14ac:dyDescent="0.35">
      <c r="B142" s="246" t="str">
        <f>B39</f>
        <v xml:space="preserve">EOG Resources Trinidad - U(A) Block Limited </v>
      </c>
      <c r="C142" s="246" t="str">
        <f>D39</f>
        <v>000115200-9</v>
      </c>
      <c r="E142" s="238" t="s">
        <v>987</v>
      </c>
      <c r="F142" s="170"/>
      <c r="G142" s="170">
        <f>[2]Production!$C$26</f>
        <v>0</v>
      </c>
      <c r="H142" s="238" t="s">
        <v>2046</v>
      </c>
      <c r="I142" s="236"/>
      <c r="J142" s="236"/>
    </row>
    <row r="143" spans="2:10" s="238" customFormat="1" ht="15" x14ac:dyDescent="0.35">
      <c r="B143" s="239" t="str">
        <f>B40</f>
        <v xml:space="preserve">EOG Resources Trindad Limited </v>
      </c>
      <c r="C143" s="239" t="str">
        <f>D40</f>
        <v>000112379-5</v>
      </c>
      <c r="E143" s="238" t="s">
        <v>986</v>
      </c>
      <c r="F143" s="170" t="s">
        <v>2045</v>
      </c>
      <c r="G143" s="170">
        <f>[2]Production!$B$29</f>
        <v>0</v>
      </c>
      <c r="H143" s="238" t="s">
        <v>2047</v>
      </c>
      <c r="I143" s="236"/>
      <c r="J143" s="236"/>
    </row>
    <row r="144" spans="2:10" s="238" customFormat="1" ht="15" x14ac:dyDescent="0.35">
      <c r="B144" s="246" t="str">
        <f>B40</f>
        <v xml:space="preserve">EOG Resources Trindad Limited </v>
      </c>
      <c r="C144" s="246" t="str">
        <f>D40</f>
        <v>000112379-5</v>
      </c>
      <c r="E144" s="238" t="s">
        <v>987</v>
      </c>
      <c r="F144" s="170" t="s">
        <v>2045</v>
      </c>
      <c r="G144" s="170">
        <f>[2]Production!$C$29</f>
        <v>0</v>
      </c>
      <c r="H144" s="238" t="s">
        <v>2046</v>
      </c>
      <c r="I144" s="236"/>
      <c r="J144" s="236"/>
    </row>
    <row r="145" spans="2:10" s="238" customFormat="1" ht="15" x14ac:dyDescent="0.35">
      <c r="B145" s="239" t="str">
        <f>B41</f>
        <v>Hydrocarb Trinidad Limited</v>
      </c>
      <c r="C145" s="239" t="str">
        <f>D41</f>
        <v>000170002-4</v>
      </c>
      <c r="E145" s="238" t="s">
        <v>986</v>
      </c>
      <c r="F145" s="170"/>
      <c r="G145" s="170">
        <f>[2]Production!$B$30</f>
        <v>0</v>
      </c>
      <c r="H145" s="238" t="s">
        <v>2047</v>
      </c>
      <c r="I145" s="236"/>
      <c r="J145" s="236"/>
    </row>
    <row r="146" spans="2:10" s="238" customFormat="1" ht="15" x14ac:dyDescent="0.35">
      <c r="B146" s="246" t="str">
        <f>B41</f>
        <v>Hydrocarb Trinidad Limited</v>
      </c>
      <c r="C146" s="246" t="str">
        <f>D41</f>
        <v>000170002-4</v>
      </c>
      <c r="E146" s="238" t="s">
        <v>987</v>
      </c>
      <c r="F146" s="170"/>
      <c r="G146" s="170">
        <f>[2]Production!$C$30</f>
        <v>0</v>
      </c>
      <c r="H146" s="238" t="s">
        <v>2046</v>
      </c>
      <c r="I146" s="236"/>
      <c r="J146" s="236"/>
    </row>
    <row r="147" spans="2:10" s="238" customFormat="1" ht="15" x14ac:dyDescent="0.35">
      <c r="B147" s="239" t="str">
        <f>B42</f>
        <v xml:space="preserve">Lease Operators Ltd </v>
      </c>
      <c r="C147" s="239" t="str">
        <f>D42</f>
        <v>000170005-3</v>
      </c>
      <c r="E147" s="238" t="s">
        <v>986</v>
      </c>
      <c r="F147" s="170"/>
      <c r="G147" s="170">
        <f>[2]Production!$B$31</f>
        <v>0</v>
      </c>
      <c r="H147" s="238" t="s">
        <v>2047</v>
      </c>
      <c r="I147" s="236"/>
      <c r="J147" s="236"/>
    </row>
    <row r="148" spans="2:10" s="238" customFormat="1" ht="15" x14ac:dyDescent="0.35">
      <c r="B148" s="246" t="str">
        <f>B42</f>
        <v xml:space="preserve">Lease Operators Ltd </v>
      </c>
      <c r="C148" s="246" t="str">
        <f>D42</f>
        <v>000170005-3</v>
      </c>
      <c r="E148" s="238" t="s">
        <v>987</v>
      </c>
      <c r="F148" s="170"/>
      <c r="G148" s="170">
        <f>[2]Production!$C$31</f>
        <v>0</v>
      </c>
      <c r="H148" s="238" t="s">
        <v>2046</v>
      </c>
      <c r="I148" s="236"/>
      <c r="J148" s="236"/>
    </row>
    <row r="149" spans="2:10" s="238" customFormat="1" ht="15" x14ac:dyDescent="0.35">
      <c r="B149" s="239" t="str">
        <f>B43</f>
        <v xml:space="preserve">NGC E&amp;P (Netherlands) B.V. </v>
      </c>
      <c r="C149" s="239" t="str">
        <f>D43</f>
        <v>000115138-5</v>
      </c>
      <c r="E149" s="238" t="s">
        <v>986</v>
      </c>
      <c r="F149" s="170" t="s">
        <v>2045</v>
      </c>
      <c r="G149" s="170">
        <f>[2]Production!$B$32</f>
        <v>0</v>
      </c>
      <c r="H149" s="238" t="s">
        <v>2047</v>
      </c>
      <c r="I149" s="236"/>
      <c r="J149" s="236"/>
    </row>
    <row r="150" spans="2:10" s="238" customFormat="1" ht="15" x14ac:dyDescent="0.35">
      <c r="B150" s="246" t="str">
        <f>B43</f>
        <v xml:space="preserve">NGC E&amp;P (Netherlands) B.V. </v>
      </c>
      <c r="C150" s="246" t="str">
        <f>D43</f>
        <v>000115138-5</v>
      </c>
      <c r="E150" s="238" t="s">
        <v>987</v>
      </c>
      <c r="F150" s="170" t="s">
        <v>2045</v>
      </c>
      <c r="G150" s="170">
        <f>[2]Production!$C$32</f>
        <v>0</v>
      </c>
      <c r="H150" s="238" t="s">
        <v>2046</v>
      </c>
      <c r="I150" s="236"/>
      <c r="J150" s="236"/>
    </row>
    <row r="151" spans="2:10" s="238" customFormat="1" ht="15" x14ac:dyDescent="0.35">
      <c r="B151" s="239" t="str">
        <f>B44</f>
        <v>Trinidad and Tobago LNG Limited</v>
      </c>
      <c r="C151" s="239" t="str">
        <f>D44</f>
        <v>000123057-8</v>
      </c>
      <c r="E151" s="238" t="s">
        <v>986</v>
      </c>
      <c r="F151" s="170" t="s">
        <v>2045</v>
      </c>
      <c r="G151" s="170">
        <f>[2]Production!$B$33</f>
        <v>0</v>
      </c>
      <c r="H151" s="238" t="s">
        <v>2047</v>
      </c>
      <c r="I151" s="236"/>
      <c r="J151" s="236"/>
    </row>
    <row r="152" spans="2:10" s="238" customFormat="1" ht="15" x14ac:dyDescent="0.35">
      <c r="B152" s="246" t="str">
        <f>B44</f>
        <v>Trinidad and Tobago LNG Limited</v>
      </c>
      <c r="C152" s="246" t="str">
        <f>D44</f>
        <v>000123057-8</v>
      </c>
      <c r="E152" s="238" t="s">
        <v>987</v>
      </c>
      <c r="F152" s="170" t="s">
        <v>2045</v>
      </c>
      <c r="G152" s="170">
        <f>[2]Production!$C$33</f>
        <v>0</v>
      </c>
      <c r="H152" s="238" t="s">
        <v>2046</v>
      </c>
      <c r="I152" s="236"/>
      <c r="J152" s="236"/>
    </row>
    <row r="153" spans="2:10" s="238" customFormat="1" ht="15" x14ac:dyDescent="0.35">
      <c r="B153" s="239" t="str">
        <f>B45</f>
        <v>NGC Pipeline Company Limited</v>
      </c>
      <c r="C153" s="239" t="str">
        <f>D45</f>
        <v>000119991-0</v>
      </c>
      <c r="E153" s="238" t="s">
        <v>986</v>
      </c>
      <c r="F153" s="170" t="s">
        <v>2045</v>
      </c>
      <c r="G153" s="170">
        <f>[2]Production!$B$36</f>
        <v>0</v>
      </c>
      <c r="H153" s="238" t="s">
        <v>2047</v>
      </c>
      <c r="I153" s="236"/>
      <c r="J153" s="236"/>
    </row>
    <row r="154" spans="2:10" s="238" customFormat="1" ht="15" x14ac:dyDescent="0.35">
      <c r="B154" s="246" t="str">
        <f>B45</f>
        <v>NGC Pipeline Company Limited</v>
      </c>
      <c r="C154" s="246" t="str">
        <f>D45</f>
        <v>000119991-0</v>
      </c>
      <c r="E154" s="238" t="s">
        <v>987</v>
      </c>
      <c r="F154" s="170" t="s">
        <v>2045</v>
      </c>
      <c r="G154" s="170">
        <f>[2]Production!$C$36</f>
        <v>0</v>
      </c>
      <c r="H154" s="238" t="s">
        <v>2046</v>
      </c>
      <c r="I154" s="236"/>
      <c r="J154" s="236"/>
    </row>
    <row r="155" spans="2:10" s="238" customFormat="1" ht="15" x14ac:dyDescent="0.35">
      <c r="B155" s="239" t="str">
        <f>B46</f>
        <v>The National Gas Company of Trinidad and Tobago  Limited</v>
      </c>
      <c r="C155" s="239" t="str">
        <f>D46</f>
        <v>000170033-8</v>
      </c>
      <c r="E155" s="238" t="s">
        <v>986</v>
      </c>
      <c r="F155" s="170" t="s">
        <v>2045</v>
      </c>
      <c r="G155" s="170">
        <f>[2]Production!$B$39</f>
        <v>0</v>
      </c>
      <c r="H155" s="238" t="s">
        <v>2047</v>
      </c>
      <c r="I155" s="236"/>
      <c r="J155" s="236"/>
    </row>
    <row r="156" spans="2:10" s="238" customFormat="1" ht="15" x14ac:dyDescent="0.35">
      <c r="B156" s="246" t="str">
        <f>B46</f>
        <v>The National Gas Company of Trinidad and Tobago  Limited</v>
      </c>
      <c r="C156" s="246" t="str">
        <f>D46</f>
        <v>000170033-8</v>
      </c>
      <c r="E156" s="238" t="s">
        <v>987</v>
      </c>
      <c r="F156" s="170" t="s">
        <v>2045</v>
      </c>
      <c r="G156" s="170">
        <f>[2]Production!$C$39</f>
        <v>0</v>
      </c>
      <c r="H156" s="238" t="s">
        <v>2046</v>
      </c>
      <c r="I156" s="236"/>
      <c r="J156" s="236"/>
    </row>
    <row r="157" spans="2:10" s="238" customFormat="1" ht="15" x14ac:dyDescent="0.35">
      <c r="B157" s="246" t="str">
        <f>B47</f>
        <v xml:space="preserve">NGC E&amp;P Investments (Netherlands) B.V. </v>
      </c>
      <c r="C157" s="246" t="str">
        <f>D47</f>
        <v>000115137-2</v>
      </c>
      <c r="E157" s="238" t="s">
        <v>986</v>
      </c>
      <c r="F157" s="170"/>
      <c r="G157" s="170">
        <f>[2]Production!$B$40</f>
        <v>61893</v>
      </c>
      <c r="H157" s="238" t="s">
        <v>2047</v>
      </c>
      <c r="I157" s="236"/>
      <c r="J157" s="236"/>
    </row>
    <row r="158" spans="2:10" s="238" customFormat="1" ht="15" x14ac:dyDescent="0.35">
      <c r="B158" s="246" t="str">
        <f>B47</f>
        <v xml:space="preserve">NGC E&amp;P Investments (Netherlands) B.V. </v>
      </c>
      <c r="C158" s="246" t="str">
        <f>D47</f>
        <v>000115137-2</v>
      </c>
      <c r="E158" s="238" t="s">
        <v>987</v>
      </c>
      <c r="F158" s="170"/>
      <c r="G158" s="170">
        <f>[2]Production!$C$40</f>
        <v>0</v>
      </c>
      <c r="H158" s="238" t="s">
        <v>2046</v>
      </c>
      <c r="I158" s="236"/>
      <c r="J158" s="236"/>
    </row>
    <row r="159" spans="2:10" s="238" customFormat="1" ht="15" x14ac:dyDescent="0.35">
      <c r="B159" s="239" t="str">
        <f>B48</f>
        <v>NGC Caribbean Investment Limited</v>
      </c>
      <c r="C159" s="239" t="str">
        <f>D48</f>
        <v>100044478-4</v>
      </c>
      <c r="E159" s="238" t="s">
        <v>986</v>
      </c>
      <c r="F159" s="170" t="s">
        <v>2045</v>
      </c>
      <c r="G159" s="170">
        <f>[2]Production!$B$43</f>
        <v>0</v>
      </c>
      <c r="H159" s="238" t="s">
        <v>2046</v>
      </c>
      <c r="I159" s="236"/>
      <c r="J159" s="236"/>
    </row>
    <row r="160" spans="2:10" s="238" customFormat="1" ht="15" x14ac:dyDescent="0.35">
      <c r="B160" s="246" t="str">
        <f>B48</f>
        <v>NGC Caribbean Investment Limited</v>
      </c>
      <c r="C160" s="246" t="str">
        <f>D48</f>
        <v>100044478-4</v>
      </c>
      <c r="E160" s="238" t="s">
        <v>987</v>
      </c>
      <c r="F160" s="170" t="s">
        <v>2045</v>
      </c>
      <c r="G160" s="170">
        <f>[2]Production!$C$43</f>
        <v>0</v>
      </c>
      <c r="H160" s="238" t="s">
        <v>2047</v>
      </c>
      <c r="I160" s="236"/>
      <c r="J160" s="236"/>
    </row>
    <row r="161" spans="2:10" s="238" customFormat="1" ht="15" x14ac:dyDescent="0.35">
      <c r="B161" s="239" t="str">
        <f>B49</f>
        <v>Perenco T&amp;T Limited</v>
      </c>
      <c r="C161" s="239" t="str">
        <f>D49</f>
        <v>000128062-5</v>
      </c>
      <c r="E161" s="238" t="s">
        <v>986</v>
      </c>
      <c r="F161" s="170"/>
      <c r="G161" s="170">
        <f>[2]Production!$B$46</f>
        <v>0</v>
      </c>
      <c r="H161" s="238" t="s">
        <v>2047</v>
      </c>
      <c r="I161" s="236"/>
      <c r="J161" s="236"/>
    </row>
    <row r="162" spans="2:10" s="238" customFormat="1" ht="15" x14ac:dyDescent="0.35">
      <c r="B162" s="246" t="str">
        <f>B49</f>
        <v>Perenco T&amp;T Limited</v>
      </c>
      <c r="C162" s="246" t="str">
        <f>D49</f>
        <v>000128062-5</v>
      </c>
      <c r="E162" s="238" t="s">
        <v>987</v>
      </c>
      <c r="F162" s="170"/>
      <c r="G162" s="170">
        <f>[2]Production!$C$46</f>
        <v>0</v>
      </c>
      <c r="H162" s="238" t="s">
        <v>2046</v>
      </c>
      <c r="I162" s="236"/>
      <c r="J162" s="236"/>
    </row>
    <row r="163" spans="2:10" s="238" customFormat="1" ht="15" x14ac:dyDescent="0.35">
      <c r="B163" s="239" t="str">
        <f>B50</f>
        <v>Primera Oil and Gas Limited</v>
      </c>
      <c r="C163" s="239" t="str">
        <f>D50</f>
        <v>000170013-4</v>
      </c>
      <c r="E163" s="238" t="s">
        <v>986</v>
      </c>
      <c r="F163" s="170"/>
      <c r="G163" s="170">
        <f>[2]Production!$B$47</f>
        <v>0</v>
      </c>
      <c r="H163" s="238" t="s">
        <v>2047</v>
      </c>
      <c r="I163" s="236"/>
      <c r="J163" s="236"/>
    </row>
    <row r="164" spans="2:10" s="238" customFormat="1" ht="15" x14ac:dyDescent="0.35">
      <c r="B164" s="246" t="str">
        <f>B50</f>
        <v>Primera Oil and Gas Limited</v>
      </c>
      <c r="C164" s="246" t="str">
        <f>D50</f>
        <v>000170013-4</v>
      </c>
      <c r="E164" s="238" t="s">
        <v>987</v>
      </c>
      <c r="F164" s="170"/>
      <c r="G164" s="170">
        <f>[2]Production!$C$47</f>
        <v>0</v>
      </c>
      <c r="H164" s="238" t="s">
        <v>2046</v>
      </c>
      <c r="I164" s="236"/>
      <c r="J164" s="236"/>
    </row>
    <row r="165" spans="2:10" s="238" customFormat="1" ht="15" x14ac:dyDescent="0.35">
      <c r="B165" s="239" t="str">
        <f>B51</f>
        <v>Touchstone Exploration (Trinidad) Limited</v>
      </c>
      <c r="C165" s="239" t="str">
        <f>D51</f>
        <v>111070015-0</v>
      </c>
      <c r="E165" s="238" t="s">
        <v>986</v>
      </c>
      <c r="F165" s="170" t="s">
        <v>2045</v>
      </c>
      <c r="G165" s="170">
        <f>[2]Production!$B$48</f>
        <v>0</v>
      </c>
      <c r="H165" s="238" t="s">
        <v>2047</v>
      </c>
      <c r="I165" s="236"/>
      <c r="J165" s="236"/>
    </row>
    <row r="166" spans="2:10" s="238" customFormat="1" ht="15" x14ac:dyDescent="0.35">
      <c r="B166" s="246" t="str">
        <f>B51</f>
        <v>Touchstone Exploration (Trinidad) Limited</v>
      </c>
      <c r="C166" s="246" t="str">
        <f>D51</f>
        <v>111070015-0</v>
      </c>
      <c r="E166" s="238" t="s">
        <v>987</v>
      </c>
      <c r="F166" s="170" t="s">
        <v>2045</v>
      </c>
      <c r="G166" s="170">
        <f>[2]Production!$C$48</f>
        <v>0</v>
      </c>
      <c r="H166" s="238" t="s">
        <v>2046</v>
      </c>
      <c r="I166" s="236"/>
      <c r="J166" s="236"/>
    </row>
    <row r="167" spans="2:10" s="238" customFormat="1" ht="15" x14ac:dyDescent="0.35">
      <c r="B167" s="239" t="str">
        <f>B52</f>
        <v>Repsol Exploration Tobago SA</v>
      </c>
      <c r="C167" s="239" t="str">
        <f>D52</f>
        <v>000117985-9</v>
      </c>
      <c r="E167" s="238" t="s">
        <v>986</v>
      </c>
      <c r="F167" s="170" t="s">
        <v>2045</v>
      </c>
      <c r="G167" s="170">
        <f>[2]Production!$B$49</f>
        <v>10091</v>
      </c>
      <c r="H167" s="238" t="s">
        <v>2047</v>
      </c>
    </row>
    <row r="168" spans="2:10" s="238" customFormat="1" ht="15" x14ac:dyDescent="0.35">
      <c r="B168" s="246" t="str">
        <f>B52</f>
        <v>Repsol Exploration Tobago SA</v>
      </c>
      <c r="C168" s="246" t="str">
        <f>D52</f>
        <v>000117985-9</v>
      </c>
      <c r="E168" s="238" t="s">
        <v>987</v>
      </c>
      <c r="F168" s="170" t="s">
        <v>2045</v>
      </c>
      <c r="G168" s="170">
        <f>[2]Production!$C$49</f>
        <v>138399119</v>
      </c>
      <c r="H168" s="238" t="s">
        <v>2046</v>
      </c>
    </row>
    <row r="169" spans="2:10" s="238" customFormat="1" ht="15" x14ac:dyDescent="0.35">
      <c r="B169" s="246" t="str">
        <f>B53</f>
        <v xml:space="preserve">BG International Limited </v>
      </c>
      <c r="C169" s="246" t="str">
        <f>D53</f>
        <v>000118097-4</v>
      </c>
      <c r="E169" s="238" t="s">
        <v>986</v>
      </c>
      <c r="F169" s="170" t="s">
        <v>2045</v>
      </c>
      <c r="G169" s="170">
        <f>[2]Production!$B$50</f>
        <v>0</v>
      </c>
      <c r="H169" s="238" t="s">
        <v>2047</v>
      </c>
      <c r="I169" s="236"/>
      <c r="J169" s="236"/>
    </row>
    <row r="170" spans="2:10" s="238" customFormat="1" ht="15" x14ac:dyDescent="0.35">
      <c r="B170" s="246" t="str">
        <f>B53</f>
        <v xml:space="preserve">BG International Limited </v>
      </c>
      <c r="C170" s="246" t="str">
        <f>D53</f>
        <v>000118097-4</v>
      </c>
      <c r="E170" s="238" t="s">
        <v>987</v>
      </c>
      <c r="F170" s="170" t="s">
        <v>2045</v>
      </c>
      <c r="G170" s="170">
        <f>[2]Production!$C$50</f>
        <v>0</v>
      </c>
      <c r="H170" s="238" t="s">
        <v>2046</v>
      </c>
      <c r="I170" s="236"/>
      <c r="J170" s="236"/>
    </row>
    <row r="171" spans="2:10" s="238" customFormat="1" ht="15" x14ac:dyDescent="0.35">
      <c r="B171" s="246" t="str">
        <f>B54</f>
        <v>Shell Gas Supply Trinidad Limited</v>
      </c>
      <c r="C171" s="246" t="str">
        <f>D54</f>
        <v>000120072-8</v>
      </c>
      <c r="E171" s="238" t="s">
        <v>986</v>
      </c>
      <c r="F171" s="170" t="s">
        <v>2045</v>
      </c>
      <c r="G171" s="170">
        <f>[2]Production!$B$51</f>
        <v>0</v>
      </c>
      <c r="H171" s="238" t="s">
        <v>2047</v>
      </c>
      <c r="I171" s="236"/>
      <c r="J171" s="236"/>
    </row>
    <row r="172" spans="2:10" s="238" customFormat="1" ht="15" x14ac:dyDescent="0.35">
      <c r="B172" s="246" t="str">
        <f>B54</f>
        <v>Shell Gas Supply Trinidad Limited</v>
      </c>
      <c r="C172" s="246" t="str">
        <f>D54</f>
        <v>000120072-8</v>
      </c>
      <c r="E172" s="238" t="s">
        <v>987</v>
      </c>
      <c r="F172" s="170" t="s">
        <v>2045</v>
      </c>
      <c r="G172" s="170">
        <f>[2]Production!$C$51</f>
        <v>0</v>
      </c>
      <c r="H172" s="238" t="s">
        <v>2046</v>
      </c>
      <c r="I172" s="236"/>
      <c r="J172" s="236"/>
    </row>
    <row r="173" spans="2:10" s="238" customFormat="1" ht="15" x14ac:dyDescent="0.35">
      <c r="B173" s="246" t="str">
        <f>B55</f>
        <v xml:space="preserve">Shell Trinidad and Tobago Limited </v>
      </c>
      <c r="C173" s="246" t="str">
        <f>D55</f>
        <v>000112940-1</v>
      </c>
      <c r="E173" s="238" t="s">
        <v>986</v>
      </c>
      <c r="F173" s="170"/>
      <c r="G173" s="170">
        <f>[2]Production!$B$52</f>
        <v>3</v>
      </c>
      <c r="H173" s="238" t="s">
        <v>2047</v>
      </c>
      <c r="I173" s="236"/>
      <c r="J173" s="236"/>
    </row>
    <row r="174" spans="2:10" s="238" customFormat="1" ht="15" x14ac:dyDescent="0.35">
      <c r="B174" s="246" t="str">
        <f>B55</f>
        <v xml:space="preserve">Shell Trinidad and Tobago Limited </v>
      </c>
      <c r="C174" s="246" t="str">
        <f>D55</f>
        <v>000112940-1</v>
      </c>
      <c r="E174" s="238" t="s">
        <v>987</v>
      </c>
      <c r="F174" s="170" t="s">
        <v>2045</v>
      </c>
      <c r="G174" s="170">
        <f>[2]Production!$C$52</f>
        <v>4947</v>
      </c>
      <c r="H174" s="238" t="s">
        <v>2046</v>
      </c>
      <c r="I174" s="236"/>
      <c r="J174" s="236"/>
    </row>
    <row r="175" spans="2:10" s="238" customFormat="1" ht="15" x14ac:dyDescent="0.35">
      <c r="B175" s="246" t="str">
        <f>B56</f>
        <v>Point Fortin LNG Exports Limited</v>
      </c>
      <c r="C175" s="246" t="str">
        <f>D56</f>
        <v>000121251-2</v>
      </c>
      <c r="E175" s="238" t="s">
        <v>986</v>
      </c>
      <c r="F175" s="170"/>
      <c r="G175" s="170">
        <f>[2]Production!$B$53</f>
        <v>0</v>
      </c>
      <c r="H175" s="238" t="s">
        <v>2047</v>
      </c>
      <c r="I175" s="236"/>
      <c r="J175" s="236"/>
    </row>
    <row r="176" spans="2:10" s="238" customFormat="1" ht="15" x14ac:dyDescent="0.35">
      <c r="B176" s="246" t="str">
        <f>B56</f>
        <v>Point Fortin LNG Exports Limited</v>
      </c>
      <c r="C176" s="246" t="str">
        <f>D56</f>
        <v>000121251-2</v>
      </c>
      <c r="E176" s="238" t="s">
        <v>987</v>
      </c>
      <c r="F176" s="170" t="s">
        <v>2045</v>
      </c>
      <c r="G176" s="170">
        <f>[2]Production!$C$53</f>
        <v>0</v>
      </c>
      <c r="H176" s="238" t="s">
        <v>2046</v>
      </c>
      <c r="I176" s="236"/>
      <c r="J176" s="236"/>
    </row>
    <row r="177" spans="2:10" s="238" customFormat="1" ht="15" x14ac:dyDescent="0.35">
      <c r="B177" s="246" t="str">
        <f>B57</f>
        <v>Trinling Limited</v>
      </c>
      <c r="C177" s="246" t="str">
        <f>D57</f>
        <v>000121621-7</v>
      </c>
      <c r="E177" s="238" t="s">
        <v>986</v>
      </c>
      <c r="F177" s="170" t="s">
        <v>2045</v>
      </c>
      <c r="G177" s="170">
        <f>[2]Production!$B$54</f>
        <v>0</v>
      </c>
      <c r="H177" s="238" t="s">
        <v>2047</v>
      </c>
      <c r="I177" s="236"/>
      <c r="J177" s="236"/>
    </row>
    <row r="178" spans="2:10" s="238" customFormat="1" ht="15" x14ac:dyDescent="0.35">
      <c r="B178" s="246" t="str">
        <f>B68</f>
        <v xml:space="preserve">Trinity Exploration and Production (Galeota) Limited </v>
      </c>
      <c r="C178" s="246" t="str">
        <f>D68</f>
        <v>10005602-2</v>
      </c>
      <c r="E178" s="238" t="s">
        <v>987</v>
      </c>
      <c r="F178" s="170" t="s">
        <v>2045</v>
      </c>
      <c r="G178" s="170">
        <f>[2]Production!$C$54</f>
        <v>0</v>
      </c>
      <c r="H178" s="238" t="s">
        <v>2046</v>
      </c>
      <c r="I178" s="236"/>
      <c r="J178" s="236"/>
    </row>
    <row r="179" spans="2:10" s="238" customFormat="1" ht="15" x14ac:dyDescent="0.35">
      <c r="B179" s="246" t="str">
        <f>B58</f>
        <v xml:space="preserve">Shell Trinidad 5(a) Limited </v>
      </c>
      <c r="C179" s="246" t="str">
        <f>D58</f>
        <v>000128330-5</v>
      </c>
      <c r="E179" s="238" t="s">
        <v>986</v>
      </c>
      <c r="F179" s="170" t="s">
        <v>2045</v>
      </c>
      <c r="G179" s="170">
        <f>[2]Production!$B$55</f>
        <v>407</v>
      </c>
      <c r="H179" s="238" t="s">
        <v>2047</v>
      </c>
      <c r="J179" s="238" t="s">
        <v>1885</v>
      </c>
    </row>
    <row r="180" spans="2:10" s="238" customFormat="1" ht="15" x14ac:dyDescent="0.4">
      <c r="B180" s="246" t="str">
        <f>B58</f>
        <v xml:space="preserve">Shell Trinidad 5(a) Limited </v>
      </c>
      <c r="C180" s="246" t="str">
        <f>D58</f>
        <v>000128330-5</v>
      </c>
      <c r="E180" s="238" t="s">
        <v>987</v>
      </c>
      <c r="F180" s="220"/>
      <c r="G180" s="170">
        <f>[2]Production!$C$55</f>
        <v>40188438</v>
      </c>
      <c r="H180" s="238" t="s">
        <v>2046</v>
      </c>
    </row>
    <row r="181" spans="2:10" s="238" customFormat="1" ht="15" x14ac:dyDescent="0.4">
      <c r="B181" s="246" t="str">
        <f>B59</f>
        <v>Shell Trinidad North Coast Limited</v>
      </c>
      <c r="C181" s="246" t="str">
        <f>D59</f>
        <v>000102707-9</v>
      </c>
      <c r="E181" s="238" t="s">
        <v>986</v>
      </c>
      <c r="F181" s="220"/>
      <c r="G181" s="170">
        <f>[2]Production!$B$56</f>
        <v>0</v>
      </c>
      <c r="H181" s="238" t="s">
        <v>2047</v>
      </c>
    </row>
    <row r="182" spans="2:10" s="238" customFormat="1" ht="15" x14ac:dyDescent="0.4">
      <c r="B182" s="246" t="str">
        <f>B59</f>
        <v>Shell Trinidad North Coast Limited</v>
      </c>
      <c r="C182" s="246" t="str">
        <f>D59</f>
        <v>000102707-9</v>
      </c>
      <c r="E182" s="238" t="s">
        <v>987</v>
      </c>
      <c r="F182" s="220"/>
      <c r="G182" s="170">
        <f>[2]Production!$C$56</f>
        <v>0</v>
      </c>
      <c r="H182" s="238" t="s">
        <v>2046</v>
      </c>
    </row>
    <row r="183" spans="2:10" s="238" customFormat="1" ht="15" x14ac:dyDescent="0.4">
      <c r="B183" s="246" t="str">
        <f>B60</f>
        <v>Shell Trinidad and Tobago Resources SRL</v>
      </c>
      <c r="C183" s="246" t="str">
        <f>D60</f>
        <v>000100429-6</v>
      </c>
      <c r="D183" s="220"/>
      <c r="E183" s="238" t="s">
        <v>986</v>
      </c>
      <c r="F183" s="220"/>
      <c r="G183" s="170">
        <f>[2]Production!$B$59</f>
        <v>0</v>
      </c>
      <c r="H183" s="238" t="s">
        <v>2047</v>
      </c>
    </row>
    <row r="184" spans="2:10" s="238" customFormat="1" ht="15" x14ac:dyDescent="0.4">
      <c r="B184" s="246" t="str">
        <f>B60</f>
        <v>Shell Trinidad and Tobago Resources SRL</v>
      </c>
      <c r="C184" s="246" t="str">
        <f>D60</f>
        <v>000100429-6</v>
      </c>
      <c r="D184" s="220"/>
      <c r="E184" s="238" t="s">
        <v>987</v>
      </c>
      <c r="F184" s="220"/>
      <c r="G184" s="170">
        <f>[2]Production!$C$59</f>
        <v>0</v>
      </c>
      <c r="H184" s="238" t="s">
        <v>2046</v>
      </c>
    </row>
    <row r="185" spans="2:10" ht="15" x14ac:dyDescent="0.4">
      <c r="B185" s="246" t="str">
        <f>B61</f>
        <v xml:space="preserve">Shell Trinidad Block E Limited </v>
      </c>
      <c r="C185" s="246" t="str">
        <f>D61</f>
        <v>100001211-7</v>
      </c>
      <c r="D185" s="220"/>
      <c r="E185" s="238" t="s">
        <v>986</v>
      </c>
      <c r="F185" s="220"/>
      <c r="G185" s="170">
        <f>[2]Production!$B$62</f>
        <v>0</v>
      </c>
      <c r="H185" s="238" t="s">
        <v>2047</v>
      </c>
      <c r="J185" s="238"/>
    </row>
    <row r="186" spans="2:10" ht="15" x14ac:dyDescent="0.4">
      <c r="B186" s="246" t="str">
        <f>B61</f>
        <v xml:space="preserve">Shell Trinidad Block E Limited </v>
      </c>
      <c r="C186" s="246" t="str">
        <f>D61</f>
        <v>100001211-7</v>
      </c>
      <c r="D186" s="220"/>
      <c r="E186" s="238" t="s">
        <v>987</v>
      </c>
      <c r="F186" s="220"/>
      <c r="G186" s="170">
        <f>[2]Production!$C$62</f>
        <v>0</v>
      </c>
      <c r="H186" s="238" t="s">
        <v>2046</v>
      </c>
      <c r="J186" s="238"/>
    </row>
    <row r="187" spans="2:10" ht="15" x14ac:dyDescent="0.4">
      <c r="B187" s="246" t="str">
        <f>B62</f>
        <v>Shell LNG Trinidad and Tobago Limited</v>
      </c>
      <c r="C187" s="246" t="str">
        <f>D62</f>
        <v>000122453-9</v>
      </c>
      <c r="D187" s="220"/>
      <c r="E187" s="238" t="s">
        <v>986</v>
      </c>
      <c r="F187" s="220"/>
      <c r="G187" s="170">
        <f>[2]Production!$B$63</f>
        <v>0</v>
      </c>
      <c r="H187" s="238" t="s">
        <v>2047</v>
      </c>
      <c r="J187" s="238"/>
    </row>
    <row r="188" spans="2:10" ht="15" x14ac:dyDescent="0.4">
      <c r="B188" s="246" t="str">
        <f>B62</f>
        <v>Shell LNG Trinidad and Tobago Limited</v>
      </c>
      <c r="C188" s="246" t="str">
        <f>D62</f>
        <v>000122453-9</v>
      </c>
      <c r="D188" s="220"/>
      <c r="E188" s="238" t="s">
        <v>987</v>
      </c>
      <c r="F188" s="220"/>
      <c r="G188" s="170">
        <f>[2]Production!$C$63</f>
        <v>0</v>
      </c>
      <c r="H188" s="238" t="s">
        <v>2046</v>
      </c>
      <c r="J188" s="238"/>
    </row>
    <row r="189" spans="2:10" ht="15" x14ac:dyDescent="0.4">
      <c r="B189" s="246" t="str">
        <f>B63</f>
        <v>Shell T&amp;T Investments Limited</v>
      </c>
      <c r="C189" s="246" t="str">
        <f>D63</f>
        <v>000130124-5</v>
      </c>
      <c r="D189" s="220"/>
      <c r="E189" s="238" t="s">
        <v>986</v>
      </c>
      <c r="F189" s="220"/>
      <c r="G189" s="170">
        <f>[2]Production!$B$64</f>
        <v>408399</v>
      </c>
      <c r="H189" s="238" t="s">
        <v>2047</v>
      </c>
      <c r="J189" s="238"/>
    </row>
    <row r="190" spans="2:10" ht="15" x14ac:dyDescent="0.4">
      <c r="B190" s="246" t="str">
        <f>B63</f>
        <v>Shell T&amp;T Investments Limited</v>
      </c>
      <c r="C190" s="246" t="str">
        <f>D63</f>
        <v>000130124-5</v>
      </c>
      <c r="D190" s="220"/>
      <c r="E190" s="238" t="s">
        <v>987</v>
      </c>
      <c r="F190" s="220"/>
      <c r="G190" s="170">
        <f>[2]Production!$C$64</f>
        <v>0</v>
      </c>
      <c r="H190" s="238" t="s">
        <v>2046</v>
      </c>
      <c r="J190" s="238"/>
    </row>
    <row r="191" spans="2:10" ht="15" x14ac:dyDescent="0.4">
      <c r="B191" s="246" t="str">
        <f>B64</f>
        <v xml:space="preserve">Shell Trinidad Central Block Limited </v>
      </c>
      <c r="C191" s="246" t="str">
        <f>D64</f>
        <v>000121807-9</v>
      </c>
      <c r="D191" s="220"/>
      <c r="E191" s="238" t="s">
        <v>986</v>
      </c>
      <c r="F191" s="220"/>
      <c r="G191" s="170">
        <f>[2]Production!$B$67</f>
        <v>0</v>
      </c>
      <c r="H191" s="238" t="s">
        <v>2047</v>
      </c>
      <c r="J191" s="238"/>
    </row>
    <row r="192" spans="2:10" ht="15" x14ac:dyDescent="0.4">
      <c r="B192" s="246" t="str">
        <f>B64</f>
        <v xml:space="preserve">Shell Trinidad Central Block Limited </v>
      </c>
      <c r="C192" s="246" t="str">
        <f>D64</f>
        <v>000121807-9</v>
      </c>
      <c r="D192" s="220"/>
      <c r="E192" s="238" t="s">
        <v>987</v>
      </c>
      <c r="F192" s="220"/>
      <c r="G192" s="170">
        <f>[2]Production!$C$67</f>
        <v>0</v>
      </c>
      <c r="H192" s="238" t="s">
        <v>2046</v>
      </c>
      <c r="J192" s="238"/>
    </row>
    <row r="193" spans="2:10" ht="15" x14ac:dyDescent="0.4">
      <c r="B193" s="246" t="str">
        <f>B65</f>
        <v>Heritage Petroleum Company Limited</v>
      </c>
      <c r="C193" s="246" t="str">
        <f>D65</f>
        <v>100019677-0</v>
      </c>
      <c r="D193" s="220"/>
      <c r="E193" s="238" t="s">
        <v>986</v>
      </c>
      <c r="F193" s="220"/>
      <c r="G193" s="170">
        <f>[2]Production!$B$68</f>
        <v>1303822</v>
      </c>
      <c r="H193" s="238" t="s">
        <v>2047</v>
      </c>
      <c r="J193" s="238"/>
    </row>
    <row r="194" spans="2:10" ht="15" x14ac:dyDescent="0.4">
      <c r="B194" s="246" t="str">
        <f>B65</f>
        <v>Heritage Petroleum Company Limited</v>
      </c>
      <c r="C194" s="246" t="str">
        <f>D65</f>
        <v>100019677-0</v>
      </c>
      <c r="D194" s="220"/>
      <c r="E194" s="238" t="s">
        <v>987</v>
      </c>
      <c r="F194" s="220"/>
      <c r="G194" s="170">
        <f>[2]Production!$C$68</f>
        <v>123473343</v>
      </c>
      <c r="H194" s="238" t="s">
        <v>2046</v>
      </c>
      <c r="J194" s="238"/>
    </row>
    <row r="195" spans="2:10" ht="15" x14ac:dyDescent="0.4">
      <c r="B195" s="246" t="str">
        <f>B66</f>
        <v>Petroleum Contracting Services Limited</v>
      </c>
      <c r="C195" s="246" t="str">
        <f>D66</f>
        <v>000125369-4</v>
      </c>
      <c r="D195" s="220"/>
      <c r="E195" s="238" t="s">
        <v>986</v>
      </c>
      <c r="F195" s="220"/>
      <c r="G195" s="170">
        <f>[2]Production!$B$69</f>
        <v>0</v>
      </c>
      <c r="H195" s="238" t="s">
        <v>2047</v>
      </c>
      <c r="J195" s="238"/>
    </row>
    <row r="196" spans="2:10" ht="15" x14ac:dyDescent="0.4">
      <c r="B196" s="246" t="str">
        <f>B66</f>
        <v>Petroleum Contracting Services Limited</v>
      </c>
      <c r="C196" s="246" t="str">
        <f>D66</f>
        <v>000125369-4</v>
      </c>
      <c r="D196" s="220"/>
      <c r="E196" s="238" t="s">
        <v>987</v>
      </c>
      <c r="F196" s="220"/>
      <c r="G196" s="170">
        <f>[2]Production!$C$69</f>
        <v>0</v>
      </c>
      <c r="H196" s="238" t="s">
        <v>2046</v>
      </c>
      <c r="J196" s="238"/>
    </row>
    <row r="197" spans="2:10" ht="15" x14ac:dyDescent="0.4">
      <c r="B197" s="246" t="str">
        <f>B67</f>
        <v>Trinity Exploration and Production (Trinidad and Tobago) Ltd</v>
      </c>
      <c r="C197" s="246" t="str">
        <f>D67</f>
        <v>100046616-1</v>
      </c>
      <c r="D197" s="220"/>
      <c r="E197" s="238" t="s">
        <v>986</v>
      </c>
      <c r="F197" s="220"/>
      <c r="G197" s="170">
        <f>[2]Production!$B$70</f>
        <v>580491</v>
      </c>
      <c r="H197" s="238" t="s">
        <v>2047</v>
      </c>
      <c r="J197" s="238"/>
    </row>
    <row r="198" spans="2:10" ht="15" x14ac:dyDescent="0.4">
      <c r="B198" s="246" t="str">
        <f>B67</f>
        <v>Trinity Exploration and Production (Trinidad and Tobago) Ltd</v>
      </c>
      <c r="C198" s="246" t="str">
        <f>D67</f>
        <v>100046616-1</v>
      </c>
      <c r="D198" s="220"/>
      <c r="E198" s="238" t="s">
        <v>987</v>
      </c>
      <c r="F198" s="220"/>
      <c r="G198" s="170">
        <f>[2]Production!$C$70</f>
        <v>2245409</v>
      </c>
      <c r="H198" s="238" t="s">
        <v>2046</v>
      </c>
      <c r="J198" s="238"/>
    </row>
    <row r="199" spans="2:10" ht="15" x14ac:dyDescent="0.4">
      <c r="B199" s="246" t="str">
        <f>B68</f>
        <v xml:space="preserve">Trinity Exploration and Production (Galeota) Limited </v>
      </c>
      <c r="C199" s="246" t="str">
        <f>D68</f>
        <v>10005602-2</v>
      </c>
      <c r="D199" s="220"/>
      <c r="E199" s="238" t="s">
        <v>986</v>
      </c>
      <c r="F199" s="220"/>
      <c r="G199" s="170">
        <f>[2]Production!$B$71</f>
        <v>0</v>
      </c>
      <c r="H199" s="238" t="s">
        <v>2047</v>
      </c>
      <c r="J199" s="238"/>
    </row>
    <row r="200" spans="2:10" ht="15" x14ac:dyDescent="0.4">
      <c r="B200" s="246" t="str">
        <f>B68</f>
        <v xml:space="preserve">Trinity Exploration and Production (Galeota) Limited </v>
      </c>
      <c r="C200" s="246" t="str">
        <f>D68</f>
        <v>10005602-2</v>
      </c>
      <c r="D200" s="220"/>
      <c r="E200" s="238" t="s">
        <v>987</v>
      </c>
      <c r="F200" s="220"/>
      <c r="G200" s="170">
        <f>[2]Production!$C$71</f>
        <v>0</v>
      </c>
      <c r="H200" s="238" t="s">
        <v>2046</v>
      </c>
      <c r="J200" s="238"/>
    </row>
    <row r="201" spans="2:10" ht="15" x14ac:dyDescent="0.4">
      <c r="B201" s="246" t="str">
        <f>B69</f>
        <v xml:space="preserve">Oilbelt Services Limited </v>
      </c>
      <c r="C201" s="246" t="str">
        <f>D69</f>
        <v>000170010-5</v>
      </c>
      <c r="D201" s="220"/>
      <c r="E201" s="238" t="s">
        <v>986</v>
      </c>
      <c r="F201" s="220"/>
      <c r="G201" s="170">
        <f>[2]Production!$B$72</f>
        <v>0</v>
      </c>
      <c r="H201" s="238" t="s">
        <v>2047</v>
      </c>
      <c r="J201" s="238"/>
    </row>
    <row r="202" spans="2:10" ht="15" x14ac:dyDescent="0.4">
      <c r="B202" s="246" t="str">
        <f>B69</f>
        <v xml:space="preserve">Oilbelt Services Limited </v>
      </c>
      <c r="C202" s="246" t="str">
        <f>D69</f>
        <v>000170010-5</v>
      </c>
      <c r="D202" s="220"/>
      <c r="E202" s="238" t="s">
        <v>987</v>
      </c>
      <c r="F202" s="220"/>
      <c r="G202" s="170">
        <f>[2]Production!$C$72</f>
        <v>0</v>
      </c>
      <c r="H202" s="238" t="s">
        <v>2046</v>
      </c>
      <c r="J202" s="238"/>
    </row>
    <row r="203" spans="2:10" ht="15" x14ac:dyDescent="0.4">
      <c r="B203" s="246" t="str">
        <f>B70</f>
        <v>Woodside Energy (Trinidad-2c) Ltd</v>
      </c>
      <c r="C203" s="246" t="str">
        <f>D70</f>
        <v>000117683-6</v>
      </c>
      <c r="D203" s="220"/>
      <c r="E203" s="238" t="s">
        <v>986</v>
      </c>
      <c r="F203" s="220"/>
      <c r="G203" s="170">
        <f>[2]Production!$B$73</f>
        <v>0</v>
      </c>
      <c r="H203" s="238" t="s">
        <v>2047</v>
      </c>
      <c r="J203" s="238"/>
    </row>
    <row r="204" spans="2:10" ht="15" x14ac:dyDescent="0.4">
      <c r="B204" s="246" t="str">
        <f t="shared" ref="B204:B210" si="0">B70</f>
        <v>Woodside Energy (Trinidad-2c) Ltd</v>
      </c>
      <c r="C204" s="246" t="str">
        <f t="shared" ref="C204:C210" si="1">D70</f>
        <v>000117683-6</v>
      </c>
      <c r="D204" s="220"/>
      <c r="E204" s="238" t="s">
        <v>987</v>
      </c>
      <c r="F204" s="220"/>
      <c r="G204" s="170">
        <f>[2]Production!$C$73</f>
        <v>0</v>
      </c>
      <c r="H204" s="238" t="s">
        <v>2046</v>
      </c>
      <c r="J204" s="238"/>
    </row>
    <row r="205" spans="2:10" ht="15" x14ac:dyDescent="0.4">
      <c r="B205" s="246" t="str">
        <f t="shared" si="0"/>
        <v xml:space="preserve">Woodside Energy (Trinidad Block 3) Limited </v>
      </c>
      <c r="C205" s="246" t="str">
        <f t="shared" si="1"/>
        <v>100040632-9</v>
      </c>
      <c r="D205" s="220"/>
      <c r="E205" s="238" t="s">
        <v>2043</v>
      </c>
      <c r="F205" s="220"/>
      <c r="G205" s="170">
        <f>[2]Production!$D$78</f>
        <v>0</v>
      </c>
      <c r="H205" s="238" t="s">
        <v>1428</v>
      </c>
      <c r="J205" s="238"/>
    </row>
    <row r="206" spans="2:10" ht="15" x14ac:dyDescent="0.4">
      <c r="B206" s="246" t="str">
        <f t="shared" si="0"/>
        <v>Woodside Energy (Trinidad-3A) Ltd</v>
      </c>
      <c r="C206" s="246" t="str">
        <f t="shared" si="1"/>
        <v>000122369-5</v>
      </c>
      <c r="D206" s="220"/>
      <c r="E206" s="238" t="s">
        <v>2043</v>
      </c>
      <c r="F206" s="220"/>
      <c r="G206" s="170">
        <f>[2]Production!$D$79</f>
        <v>99700.65</v>
      </c>
      <c r="H206" s="238" t="s">
        <v>1428</v>
      </c>
      <c r="J206" s="238"/>
    </row>
    <row r="207" spans="2:10" ht="15" x14ac:dyDescent="0.4">
      <c r="B207" s="246" t="str">
        <f t="shared" si="0"/>
        <v xml:space="preserve">Woodside Energy (Trinidad Block 5) Limited </v>
      </c>
      <c r="C207" s="246" t="str">
        <f t="shared" si="1"/>
        <v>100047966-7</v>
      </c>
      <c r="D207" s="220"/>
      <c r="E207" s="238" t="s">
        <v>2043</v>
      </c>
      <c r="F207" s="220"/>
      <c r="G207" s="170">
        <f>[2]Production!$D$80</f>
        <v>466632.04</v>
      </c>
      <c r="H207" s="238" t="s">
        <v>1428</v>
      </c>
      <c r="J207" s="238"/>
    </row>
    <row r="208" spans="2:10" ht="15" x14ac:dyDescent="0.4">
      <c r="B208" s="246" t="str">
        <f t="shared" si="0"/>
        <v xml:space="preserve">Woodside Energy (Trinidad Block 6) Limited </v>
      </c>
      <c r="C208" s="246" t="str">
        <f t="shared" si="1"/>
        <v>100043183-7</v>
      </c>
      <c r="D208" s="220"/>
      <c r="E208" s="238" t="s">
        <v>2043</v>
      </c>
      <c r="F208" s="220"/>
      <c r="G208" s="170">
        <f>[2]Production!$D$81</f>
        <v>0</v>
      </c>
      <c r="H208" s="238" t="s">
        <v>1428</v>
      </c>
      <c r="J208" s="238"/>
    </row>
    <row r="209" spans="2:10" ht="15" x14ac:dyDescent="0.4">
      <c r="B209" s="246" t="str">
        <f t="shared" si="0"/>
        <v>Woodside Energy (Trinidad Block 14) Limited</v>
      </c>
      <c r="C209" s="246" t="str">
        <f t="shared" si="1"/>
        <v>100045795-1</v>
      </c>
      <c r="D209" s="220"/>
      <c r="E209" s="238" t="s">
        <v>2043</v>
      </c>
      <c r="F209" s="220"/>
      <c r="G209" s="170">
        <f>[2]Production!$D$82</f>
        <v>165235.79</v>
      </c>
      <c r="H209" s="238" t="s">
        <v>1428</v>
      </c>
      <c r="J209" s="238"/>
    </row>
    <row r="210" spans="2:10" ht="15" x14ac:dyDescent="0.4">
      <c r="B210" s="246" t="str">
        <f t="shared" si="0"/>
        <v xml:space="preserve">Woodside Energy (Trinidad Block 23A) Limited </v>
      </c>
      <c r="C210" s="246" t="str">
        <f t="shared" si="1"/>
        <v>100041988-5</v>
      </c>
      <c r="D210" s="220"/>
      <c r="E210" s="238" t="s">
        <v>2043</v>
      </c>
      <c r="F210" s="220"/>
      <c r="G210" s="170">
        <f>[2]Production!$D$83</f>
        <v>317292.07</v>
      </c>
      <c r="H210" s="238" t="s">
        <v>1428</v>
      </c>
      <c r="J210" s="238"/>
    </row>
    <row r="211" spans="2:10" s="238" customFormat="1" ht="15" x14ac:dyDescent="0.4">
      <c r="B211" s="236"/>
      <c r="C211" s="220"/>
      <c r="D211" s="220"/>
      <c r="E211" s="220"/>
      <c r="F211" s="220"/>
    </row>
    <row r="212" spans="2:10" s="238" customFormat="1" ht="15" x14ac:dyDescent="0.4">
      <c r="B212" s="236"/>
      <c r="C212" s="220"/>
      <c r="D212" s="220"/>
      <c r="E212" s="220"/>
      <c r="F212" s="220"/>
    </row>
    <row r="213" spans="2:10" ht="15" x14ac:dyDescent="0.4">
      <c r="C213" s="220"/>
      <c r="D213" s="220"/>
      <c r="E213" s="220"/>
      <c r="F213" s="220"/>
      <c r="H213" s="238"/>
      <c r="J213" s="238"/>
    </row>
    <row r="214" spans="2:10" s="238" customFormat="1" ht="15" x14ac:dyDescent="0.4">
      <c r="B214" s="236"/>
      <c r="C214" s="220"/>
      <c r="D214" s="220"/>
      <c r="E214" s="220"/>
      <c r="F214" s="220"/>
    </row>
    <row r="215" spans="2:10" ht="15" x14ac:dyDescent="0.4">
      <c r="B215" s="238" t="s">
        <v>1575</v>
      </c>
      <c r="C215" s="220"/>
      <c r="D215" s="220"/>
      <c r="E215" s="220"/>
      <c r="F215" s="220"/>
      <c r="H215" s="238" t="s">
        <v>1685</v>
      </c>
      <c r="J215" s="238" t="s">
        <v>1885</v>
      </c>
    </row>
    <row r="216" spans="2:10" s="238" customFormat="1" ht="15.5" thickBot="1" x14ac:dyDescent="0.4">
      <c r="B216" s="247"/>
      <c r="C216" s="248"/>
      <c r="D216" s="249"/>
      <c r="E216" s="248"/>
      <c r="F216" s="250"/>
      <c r="G216" s="250"/>
      <c r="H216" s="250"/>
      <c r="I216" s="250"/>
      <c r="J216" s="250"/>
    </row>
    <row r="217" spans="2:10" ht="15" x14ac:dyDescent="0.35">
      <c r="B217" s="251"/>
      <c r="C217" s="251"/>
      <c r="D217" s="251"/>
      <c r="E217" s="251"/>
    </row>
    <row r="218" spans="2:10" s="238" customFormat="1" ht="15.5" thickBot="1" x14ac:dyDescent="0.4">
      <c r="B218" s="288" t="s">
        <v>1854</v>
      </c>
      <c r="C218" s="289"/>
      <c r="D218" s="289"/>
      <c r="E218" s="289"/>
      <c r="F218" s="289"/>
      <c r="G218" s="289"/>
      <c r="H218" s="289"/>
      <c r="I218" s="289"/>
      <c r="J218" s="289"/>
    </row>
    <row r="219" spans="2:10" s="238" customFormat="1" ht="15" x14ac:dyDescent="0.35">
      <c r="B219" s="290" t="s">
        <v>1873</v>
      </c>
      <c r="C219" s="291"/>
      <c r="D219" s="291"/>
      <c r="E219" s="291"/>
      <c r="F219" s="291"/>
      <c r="G219" s="291"/>
      <c r="H219" s="291"/>
      <c r="I219" s="291"/>
      <c r="J219" s="291"/>
    </row>
    <row r="220" spans="2:10" ht="15.5" thickBot="1" x14ac:dyDescent="0.4">
      <c r="B220" s="251"/>
      <c r="C220" s="251"/>
      <c r="D220" s="251"/>
      <c r="E220" s="251"/>
    </row>
    <row r="221" spans="2:10" ht="15" x14ac:dyDescent="0.35">
      <c r="B221" s="305" t="s">
        <v>1853</v>
      </c>
      <c r="C221" s="305"/>
      <c r="D221" s="305"/>
      <c r="E221" s="305"/>
      <c r="F221" s="305"/>
      <c r="G221" s="305"/>
      <c r="H221" s="305"/>
      <c r="I221" s="305"/>
      <c r="J221" s="305"/>
    </row>
    <row r="222" spans="2:10" ht="16.5" customHeight="1" x14ac:dyDescent="0.35">
      <c r="B222" s="306" t="s">
        <v>1874</v>
      </c>
      <c r="C222" s="306"/>
      <c r="D222" s="306"/>
      <c r="E222" s="306"/>
      <c r="F222" s="306"/>
      <c r="G222" s="306"/>
      <c r="H222" s="306"/>
      <c r="I222" s="306"/>
      <c r="J222" s="306"/>
    </row>
    <row r="223" spans="2:10" ht="15" x14ac:dyDescent="0.35">
      <c r="B223" s="300" t="s">
        <v>1875</v>
      </c>
      <c r="C223" s="300"/>
      <c r="D223" s="300"/>
      <c r="E223" s="300"/>
      <c r="F223" s="300"/>
      <c r="G223" s="300"/>
      <c r="H223" s="300"/>
      <c r="I223" s="300"/>
      <c r="J223" s="300"/>
    </row>
    <row r="224" spans="2:10" ht="15" x14ac:dyDescent="0.35">
      <c r="B224" s="301"/>
      <c r="C224" s="301"/>
      <c r="D224" s="301"/>
      <c r="E224" s="301"/>
      <c r="F224" s="301"/>
      <c r="G224" s="301"/>
      <c r="H224" s="301"/>
      <c r="I224" s="301"/>
      <c r="J224" s="301"/>
    </row>
    <row r="225" spans="2:5" ht="15" x14ac:dyDescent="0.35"/>
    <row r="226" spans="2:5" ht="15" x14ac:dyDescent="0.35"/>
    <row r="227" spans="2:5" ht="15" x14ac:dyDescent="0.35"/>
    <row r="228" spans="2:5" ht="15" x14ac:dyDescent="0.35"/>
    <row r="229" spans="2:5" s="238" customFormat="1" ht="15" x14ac:dyDescent="0.35">
      <c r="B229" s="236"/>
      <c r="C229" s="236"/>
      <c r="D229" s="236"/>
      <c r="E229" s="236"/>
    </row>
    <row r="230" spans="2:5" ht="15" x14ac:dyDescent="0.35"/>
    <row r="231" spans="2:5" ht="15" x14ac:dyDescent="0.35"/>
    <row r="232" spans="2:5" ht="15" x14ac:dyDescent="0.35"/>
    <row r="233" spans="2:5" ht="15" x14ac:dyDescent="0.35"/>
    <row r="234" spans="2:5" ht="15" x14ac:dyDescent="0.35"/>
    <row r="235" spans="2:5" ht="15" x14ac:dyDescent="0.35"/>
    <row r="236" spans="2:5" ht="15" x14ac:dyDescent="0.35"/>
    <row r="237" spans="2:5" ht="15" customHeight="1" x14ac:dyDescent="0.35"/>
    <row r="238" spans="2:5" ht="15" customHeight="1" x14ac:dyDescent="0.35"/>
    <row r="239" spans="2:5" ht="15" x14ac:dyDescent="0.35"/>
    <row r="240" spans="2:5" ht="15" x14ac:dyDescent="0.35"/>
    <row r="241" ht="18.75" customHeight="1" x14ac:dyDescent="0.35"/>
    <row r="242" ht="15" x14ac:dyDescent="0.35"/>
    <row r="243" ht="15" x14ac:dyDescent="0.35"/>
    <row r="244" ht="15" x14ac:dyDescent="0.35"/>
    <row r="245" ht="15" x14ac:dyDescent="0.35"/>
    <row r="246" ht="15" x14ac:dyDescent="0.35"/>
    <row r="247" ht="15" x14ac:dyDescent="0.35"/>
    <row r="248" ht="15" x14ac:dyDescent="0.35"/>
    <row r="249" ht="15" x14ac:dyDescent="0.35"/>
    <row r="250" ht="15" x14ac:dyDescent="0.35"/>
    <row r="251" ht="15" x14ac:dyDescent="0.35"/>
    <row r="252" ht="15" x14ac:dyDescent="0.35"/>
    <row r="253" ht="15" x14ac:dyDescent="0.35"/>
    <row r="254" ht="15" x14ac:dyDescent="0.35"/>
    <row r="255" ht="15" x14ac:dyDescent="0.35"/>
    <row r="256" ht="15" x14ac:dyDescent="0.35"/>
    <row r="257" ht="15" x14ac:dyDescent="0.35"/>
    <row r="258" ht="15" x14ac:dyDescent="0.35"/>
    <row r="259" ht="15" x14ac:dyDescent="0.35"/>
    <row r="260" ht="15" x14ac:dyDescent="0.35"/>
    <row r="261" ht="15" x14ac:dyDescent="0.35"/>
    <row r="262" ht="15" x14ac:dyDescent="0.35"/>
  </sheetData>
  <mergeCells count="20">
    <mergeCell ref="B223:J223"/>
    <mergeCell ref="B224:J224"/>
    <mergeCell ref="B23:D23"/>
    <mergeCell ref="B115:J115"/>
    <mergeCell ref="B218:J218"/>
    <mergeCell ref="B219:J219"/>
    <mergeCell ref="B221:J221"/>
    <mergeCell ref="B222:J222"/>
    <mergeCell ref="B22:J22"/>
    <mergeCell ref="B2:J2"/>
    <mergeCell ref="B3:J3"/>
    <mergeCell ref="B4:J4"/>
    <mergeCell ref="B5:J5"/>
    <mergeCell ref="B6:J6"/>
    <mergeCell ref="B7:J7"/>
    <mergeCell ref="B8:J8"/>
    <mergeCell ref="B10:J10"/>
    <mergeCell ref="B11:J11"/>
    <mergeCell ref="B12:J12"/>
    <mergeCell ref="B13:J13"/>
  </mergeCells>
  <dataValidations count="25">
    <dataValidation allowBlank="1" showInputMessage="1" showErrorMessage="1" promptTitle="Affiliated Companies" prompt="Please insert the relevant companies affiliated to the project here, separated by commas." sqref="D183:D215" xr:uid="{4AE4F7D3-8A2D-E344-B873-5B170F68D271}"/>
    <dataValidation type="list" allowBlank="1" showInputMessage="1" showErrorMessage="1" sqref="C113" xr:uid="{41138C5D-0A16-CF40-B835-A977B2C4F0A4}">
      <formula1>"&lt; Company type &gt;,State-owned enterprises &amp; public corporations,Private"</formula1>
    </dataValidation>
    <dataValidation type="whole" allowBlank="1" showInputMessage="1" showErrorMessage="1" errorTitle="Do not edit - based on part 5" error="These cells will be filled automatically" promptTitle="Do not edit - based on part 5" prompt=" " sqref="I113" xr:uid="{C70D0E63-0078-E949-8245-CB7473E09810}">
      <formula1>1</formula1>
      <formula2>2</formula2>
    </dataValidation>
    <dataValidation type="textLength" allowBlank="1" showInputMessage="1" showErrorMessage="1" errorTitle="Do not edit these cells" error="Please do not edit these cells" sqref="B221:J223" xr:uid="{32E220D2-F1EA-F449-A094-00883615263C}">
      <formula1>9999999</formula1>
      <formula2>99999999</formula2>
    </dataValidation>
    <dataValidation type="decimal" allowBlank="1" showInputMessage="1" showErrorMessage="1" errorTitle="Please only input numbers" error="Only numbers should be included in these cells" promptTitle="Production values" prompt="Please input the production value of the project here." sqref="I132:I133 I135:I136 I167:I168 I179:I215" xr:uid="{853381F9-497C-104C-9645-4021DE692015}">
      <formula1>0</formula1>
      <formula2>1000000000000000</formula2>
    </dataValidation>
    <dataValidation type="decimal" allowBlank="1" showInputMessage="1" showErrorMessage="1" errorTitle="Please only input numbers" error="Only numbers should be included in these cells" promptTitle="Production volume" prompt="Please input the production volume of the project here." sqref="G132:G133 G135:G136 G167:G168 G180:G215" xr:uid="{F90DB9BF-4B35-0E4F-B47B-1C1E04461B4B}">
      <formula1>0</formula1>
      <formula2>1000000000000000</formula2>
    </dataValidation>
    <dataValidation type="textLength" allowBlank="1" showInputMessage="1" showErrorMessage="1" errorTitle="Do not edit - based on Part 4" error="These cells will be filled automatically" promptTitle="Do not edit - based on Part 4" prompt=" " sqref="E15:E20" xr:uid="{B13DA97F-16F9-5046-A884-63CC3D1AEF3D}">
      <formula1>999999</formula1>
      <formula2>9999999</formula2>
    </dataValidation>
    <dataValidation type="textLength" allowBlank="1" showInputMessage="1" showErrorMessage="1" sqref="A1:K13 A21:L23 F14:K20 E24:K25 A25:D25 A24 B114:K115 H97:H100 A14:E14 B216:J220 B224:J224 K132:K133 K135:K136 K167:K168 B26 H102 J113:K113 D26:F26 I169:K178 H28:H29 H81:H83 H26 H88:H90 I116:K131 A26:A224 B116:H116 K179:K224 I137:K166 I134:K134 H111:H112 H106:H108 C26:C112 I26:K112 G26:G112 H49 H52" xr:uid="{4BD53D10-5AF3-DE4F-BFF8-B7E1D81C636C}">
      <formula1>9999999</formula1>
      <formula2>99999999</formula2>
    </dataValidation>
    <dataValidation allowBlank="1" showInputMessage="1" showErrorMessage="1" promptTitle="Receiving government agency" prompt="Input the name of the government recipient here._x000a__x000a_Please refrain from using acronyms, and input complete name." sqref="B15:B20" xr:uid="{428D731E-2B8F-BA4D-8928-616516E3AA36}"/>
    <dataValidation type="list" allowBlank="1" showInputMessage="1" showErrorMessage="1" promptTitle="Government agency type" prompt="Choose type of government agency from the drop-down list._x000a_Please refrain from using custom types if possible." sqref="C15:C20" xr:uid="{D46351B6-7C3F-F843-8A2B-C8E89BF10FA8}">
      <formula1>Agency_type</formula1>
    </dataValidation>
    <dataValidation allowBlank="1" showInputMessage="1" showErrorMessage="1" promptTitle="Identification" prompt="Please input identification number for the reporting government entity, if applicable." sqref="D15:D20" xr:uid="{8F0E6241-AC20-C44F-A3BF-E50CCB2C0FC0}"/>
    <dataValidation type="list" allowBlank="1" showInputMessage="1" showErrorMessage="1" promptTitle="Please insert commodity" prompt="Please insert the relevant commodities of the project here, one commodity for each row. If one project generates more than one commodity, please use several rows." sqref="E211:E215" xr:uid="{BDD715A6-3F87-D14E-86CB-24CD2A48F6DB}">
      <formula1>Commodity_names</formula1>
    </dataValidation>
    <dataValidation type="list" allowBlank="1" showInputMessage="1" showErrorMessage="1" sqref="F132:F133 F135:F136 F180:F215" xr:uid="{FB3ECDA1-6822-5547-BC0B-8C4852929A48}">
      <formula1>Project_phases_list</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H205:H215" xr:uid="{05DA8D91-85CC-9E49-8B08-3F474BB7C32F}">
      <formula1>"&lt;Select unit&gt;,Sm3,Sm3 o.e.,Barrels,Tonnes,oz,carats,Scf"</formula1>
    </dataValidation>
    <dataValidation errorStyle="warning" allowBlank="1" showInputMessage="1" showErrorMessage="1" errorTitle="URL " error="Please input a link in these cells" sqref="F134:G134 F117:G131 G113:H113 F137:F179 H109:H110 H27 G137:G166 G169:G179 H101 H30:H48 H91:H96 H103:H105 H84:H87 H50:H51 H53:H80" xr:uid="{7CCDBA02-7AD9-0E4D-BD0E-F0228A681C96}"/>
    <dataValidation type="textLength" allowBlank="1" showInputMessage="1" showErrorMessage="1" errorTitle="Please do not edit these cells" error="Please do not edit these cells" sqref="B24 C23:D23" xr:uid="{2B031B8A-687E-BC49-9DF2-C9267F1BA2C9}">
      <formula1>10000</formula1>
      <formula2>50000</formula2>
    </dataValidation>
    <dataValidation allowBlank="1" showInputMessage="1" showErrorMessage="1" promptTitle="Reference number" prompt="Please input the reference number of the legal agreement: contract, licence, lease, concession..." sqref="D97 C211:C215 D54 D57 D62 D65" xr:uid="{50A0E4E8-632D-574B-8F6D-183C1E76D85A}"/>
    <dataValidation allowBlank="1" showInputMessage="1" showErrorMessage="1" promptTitle="Registry URL" prompt="Please insert direct URL to the registry or agency" sqref="D24" xr:uid="{B81CA5CF-071C-4149-836C-102446A42BF6}"/>
    <dataValidation allowBlank="1" showInputMessage="1" showErrorMessage="1" promptTitle="Name of register" prompt="Please input name of register or agency" sqref="C24" xr:uid="{19FD3264-B7E0-A843-8DD1-10F3453805BD}"/>
    <dataValidation allowBlank="1" showInputMessage="1" showErrorMessage="1" promptTitle="Name of identifier" prompt="Please input name of identifier, such as &quot;Taxpayer Identification Number&quot; or similar." sqref="B24" xr:uid="{7DD2C1E4-D844-AD45-AD41-7230BCA997EC}"/>
    <dataValidation allowBlank="1" showInputMessage="1" showErrorMessage="1" promptTitle="Project name" prompt="Input project name here._x000a__x000a_Please refrain from using acronyms, and input complete name." sqref="B211:B215 B97 B54 B57 B62 B65" xr:uid="{0E18CECB-9D77-B442-A458-7AA468066269}"/>
    <dataValidation allowBlank="1" showInputMessage="1" showErrorMessage="1" promptTitle="Please insert commodities" prompt="Please insert the relevant commodities of the company here, separated by commas." sqref="E117:E210 D154:D155 H117:H204 E27:F112" xr:uid="{25E70EFF-8EC6-9945-A0D1-E7AFB913E5BB}"/>
    <dataValidation allowBlank="1" showInputMessage="1" showErrorMessage="1" promptTitle="Identification #" prompt="Please input unique identification number, such as TIN, organisational number or similar" sqref="D63:D64 D98:D113 D27:D53 D58:D61 D55:D56 D66:D96" xr:uid="{12CC2F05-15EB-4A4E-BCDF-AF31B0ED7388}"/>
    <dataValidation allowBlank="1" showInputMessage="1" showErrorMessage="1" promptTitle="Company name" prompt="Input company name here._x000a__x000a_Please refrain from using acronyms, and input complete name." sqref="B63:B64 B117:C210 B98:B113 B27:B53 B58:B61 B55:B56 B66:B96" xr:uid="{E7D68516-CF13-6D4D-A767-416C4C1C9EB6}"/>
    <dataValidation type="list" allowBlank="1" showInputMessage="1" showErrorMessage="1" promptTitle="Please select Sector" prompt="Please select the relevant sector of the company from the list" sqref="E113 D117:D153 D156:D182" xr:uid="{90ED5E89-B44B-1349-B84B-3E1619403BD3}">
      <formula1>Sector_list</formula1>
    </dataValidation>
  </dataValidations>
  <hyperlinks>
    <hyperlink ref="B8" r:id="rId1" xr:uid="{E4FBD3E0-7EB5-D345-9405-CD44B04E2EC7}"/>
    <hyperlink ref="B219:F219" r:id="rId2" display="Give us your feedback or report a conflict in the data! Write to us at  data@eiti.org" xr:uid="{6D229087-0EFE-7C4E-8410-A7D1BEEF79E6}"/>
    <hyperlink ref="B218:F218" r:id="rId3" display="For the latest version of Summary data templates, see  https://eiti.org/summary-data-template" xr:uid="{47E0C28A-1859-E24F-A81C-9B5089E85613}"/>
  </hyperlinks>
  <pageMargins left="0.25" right="0.25" top="0.75" bottom="0.75" header="0.3" footer="0.3"/>
  <pageSetup paperSize="8" fitToHeight="0" orientation="landscape" horizontalDpi="2400" verticalDpi="2400" r:id="rId4"/>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78198-CD7F-E84F-83E7-B6C37E5DA884}">
  <dimension ref="B1:T118"/>
  <sheetViews>
    <sheetView showGridLines="0" topLeftCell="A30" zoomScale="70" zoomScaleNormal="70" workbookViewId="0">
      <selection activeCell="I27" sqref="I27"/>
    </sheetView>
  </sheetViews>
  <sheetFormatPr defaultColWidth="8.81640625" defaultRowHeight="15" x14ac:dyDescent="0.4"/>
  <cols>
    <col min="1" max="1" width="2.81640625" style="220" customWidth="1"/>
    <col min="2" max="5" width="0" style="220" hidden="1" customWidth="1"/>
    <col min="6" max="6" width="50.453125" style="220" customWidth="1"/>
    <col min="7" max="7" width="16.81640625" style="220" customWidth="1"/>
    <col min="8" max="8" width="47.36328125" style="220" customWidth="1"/>
    <col min="9" max="9" width="16.81640625" style="220" customWidth="1"/>
    <col min="10" max="10" width="52.81640625" style="220" customWidth="1"/>
    <col min="11" max="11" width="15.453125" style="220" bestFit="1" customWidth="1"/>
    <col min="12" max="12" width="2.81640625" style="220" customWidth="1"/>
    <col min="13" max="13" width="19.453125" style="220" bestFit="1" customWidth="1"/>
    <col min="14" max="14" width="73.453125" style="220" bestFit="1" customWidth="1"/>
    <col min="15" max="15" width="4" style="220" customWidth="1"/>
    <col min="16" max="17" width="8.81640625" style="220"/>
    <col min="18" max="18" width="21.1796875" style="220" bestFit="1" customWidth="1"/>
    <col min="19" max="19" width="8.81640625" style="220"/>
    <col min="20" max="20" width="21.1796875" style="220" bestFit="1" customWidth="1"/>
    <col min="21" max="16384" width="8.81640625" style="220"/>
  </cols>
  <sheetData>
    <row r="1" spans="6:14" s="236" customFormat="1" ht="15.75" hidden="1" customHeight="1" x14ac:dyDescent="0.35"/>
    <row r="2" spans="6:14" s="236" customFormat="1" hidden="1" x14ac:dyDescent="0.35"/>
    <row r="3" spans="6:14" s="236" customFormat="1" hidden="1" x14ac:dyDescent="0.35">
      <c r="N3" s="252" t="s">
        <v>1</v>
      </c>
    </row>
    <row r="4" spans="6:14" s="236" customFormat="1" hidden="1" x14ac:dyDescent="0.35">
      <c r="N4" s="252" t="str">
        <f>[1]Introduction!G4</f>
        <v>YYYY-MM-DD</v>
      </c>
    </row>
    <row r="5" spans="6:14" s="236" customFormat="1" hidden="1" x14ac:dyDescent="0.35"/>
    <row r="6" spans="6:14" s="236" customFormat="1" hidden="1" x14ac:dyDescent="0.35"/>
    <row r="7" spans="6:14" s="236" customFormat="1" x14ac:dyDescent="0.35"/>
    <row r="8" spans="6:14" s="236" customFormat="1" x14ac:dyDescent="0.35">
      <c r="F8" s="294" t="s">
        <v>1927</v>
      </c>
      <c r="G8" s="294"/>
      <c r="H8" s="294"/>
      <c r="I8" s="294"/>
      <c r="J8" s="294"/>
      <c r="K8" s="294"/>
      <c r="L8" s="294"/>
      <c r="M8" s="294"/>
      <c r="N8" s="294"/>
    </row>
    <row r="9" spans="6:14" s="236" customFormat="1" ht="22.5" x14ac:dyDescent="0.35">
      <c r="F9" s="308" t="s">
        <v>1650</v>
      </c>
      <c r="G9" s="308"/>
      <c r="H9" s="308"/>
      <c r="I9" s="308"/>
      <c r="J9" s="308"/>
      <c r="K9" s="308"/>
      <c r="L9" s="308"/>
      <c r="M9" s="308"/>
      <c r="N9" s="308"/>
    </row>
    <row r="10" spans="6:14" s="236" customFormat="1" x14ac:dyDescent="0.35">
      <c r="F10" s="309" t="s">
        <v>1928</v>
      </c>
      <c r="G10" s="309"/>
      <c r="H10" s="309"/>
      <c r="I10" s="309"/>
      <c r="J10" s="309"/>
      <c r="K10" s="309"/>
      <c r="L10" s="309"/>
      <c r="M10" s="309"/>
      <c r="N10" s="309"/>
    </row>
    <row r="11" spans="6:14" s="236" customFormat="1" x14ac:dyDescent="0.35">
      <c r="F11" s="310" t="s">
        <v>1929</v>
      </c>
      <c r="G11" s="310"/>
      <c r="H11" s="310"/>
      <c r="I11" s="310"/>
      <c r="J11" s="310"/>
      <c r="K11" s="310"/>
      <c r="L11" s="310"/>
      <c r="M11" s="310"/>
      <c r="N11" s="310"/>
    </row>
    <row r="12" spans="6:14" s="236" customFormat="1" x14ac:dyDescent="0.35">
      <c r="F12" s="310" t="s">
        <v>1930</v>
      </c>
      <c r="G12" s="310"/>
      <c r="H12" s="310"/>
      <c r="I12" s="310"/>
      <c r="J12" s="310"/>
      <c r="K12" s="310"/>
      <c r="L12" s="310"/>
      <c r="M12" s="310"/>
      <c r="N12" s="310"/>
    </row>
    <row r="13" spans="6:14" s="236" customFormat="1" x14ac:dyDescent="0.35">
      <c r="F13" s="307" t="s">
        <v>1931</v>
      </c>
      <c r="G13" s="307"/>
      <c r="H13" s="307"/>
      <c r="I13" s="307"/>
      <c r="J13" s="307"/>
      <c r="K13" s="307"/>
      <c r="L13" s="307"/>
      <c r="M13" s="307"/>
      <c r="N13" s="307"/>
    </row>
    <row r="14" spans="6:14" s="236" customFormat="1" x14ac:dyDescent="0.35">
      <c r="F14" s="311" t="s">
        <v>1666</v>
      </c>
      <c r="G14" s="311"/>
      <c r="H14" s="311"/>
      <c r="I14" s="311"/>
      <c r="J14" s="311"/>
      <c r="K14" s="311"/>
      <c r="L14" s="311"/>
      <c r="M14" s="311"/>
      <c r="N14" s="311"/>
    </row>
    <row r="15" spans="6:14" s="236" customFormat="1" x14ac:dyDescent="0.35">
      <c r="F15" s="312" t="s">
        <v>1665</v>
      </c>
      <c r="G15" s="312"/>
      <c r="H15" s="312"/>
      <c r="I15" s="312"/>
      <c r="J15" s="312"/>
      <c r="K15" s="312"/>
      <c r="L15" s="312"/>
      <c r="M15" s="312"/>
      <c r="N15" s="312"/>
    </row>
    <row r="16" spans="6:14" s="236" customFormat="1" x14ac:dyDescent="0.4">
      <c r="F16" s="292" t="s">
        <v>1920</v>
      </c>
      <c r="G16" s="292"/>
      <c r="H16" s="292"/>
      <c r="I16" s="292"/>
      <c r="J16" s="292"/>
      <c r="K16" s="292"/>
      <c r="L16" s="292"/>
      <c r="M16" s="292"/>
      <c r="N16" s="292"/>
    </row>
    <row r="17" spans="2:14" s="236" customFormat="1" x14ac:dyDescent="0.35"/>
    <row r="18" spans="2:14" s="236" customFormat="1" ht="22.5" x14ac:dyDescent="0.35">
      <c r="F18" s="297" t="s">
        <v>1578</v>
      </c>
      <c r="G18" s="297"/>
      <c r="H18" s="297"/>
      <c r="I18" s="297"/>
      <c r="J18" s="297"/>
      <c r="K18" s="297"/>
      <c r="M18" s="313" t="s">
        <v>1561</v>
      </c>
      <c r="N18" s="313"/>
    </row>
    <row r="19" spans="2:14" s="236" customFormat="1" ht="15.5" customHeight="1" x14ac:dyDescent="0.35">
      <c r="M19" s="314" t="s">
        <v>1932</v>
      </c>
      <c r="N19" s="314"/>
    </row>
    <row r="20" spans="2:14" x14ac:dyDescent="0.4">
      <c r="F20" s="315" t="s">
        <v>1933</v>
      </c>
      <c r="G20" s="315"/>
      <c r="H20" s="315"/>
      <c r="I20" s="315"/>
      <c r="J20" s="315"/>
      <c r="K20" s="316"/>
      <c r="M20" s="236"/>
      <c r="N20" s="236"/>
    </row>
    <row r="21" spans="2:14" ht="22.5" x14ac:dyDescent="0.4">
      <c r="B21" s="176" t="s">
        <v>1488</v>
      </c>
      <c r="C21" s="176" t="s">
        <v>1489</v>
      </c>
      <c r="D21" s="176" t="s">
        <v>1490</v>
      </c>
      <c r="E21" s="176" t="s">
        <v>1491</v>
      </c>
      <c r="F21" s="220" t="s">
        <v>1497</v>
      </c>
      <c r="G21" s="220" t="s">
        <v>1493</v>
      </c>
      <c r="H21" s="220" t="s">
        <v>1436</v>
      </c>
      <c r="I21" s="220" t="s">
        <v>1499</v>
      </c>
      <c r="J21" s="220" t="s">
        <v>1437</v>
      </c>
      <c r="K21" s="236" t="s">
        <v>1006</v>
      </c>
      <c r="M21" s="308" t="s">
        <v>1563</v>
      </c>
      <c r="N21" s="308"/>
    </row>
    <row r="22" spans="2:14" ht="15.75" customHeight="1" x14ac:dyDescent="0.4">
      <c r="B22" s="176" t="str">
        <f>IFERROR(VLOOKUP(Government_revenues_table[[#This Row],[GFS Classification]],[1]!Table6_GFS_codes_classification[#Data],COLUMNS($F:F)+3,FALSE),"Do not enter data")</f>
        <v>Taxes (11E)</v>
      </c>
      <c r="C22" s="176" t="str">
        <f>IFERROR(VLOOKUP(Government_revenues_table[[#This Row],[GFS Classification]],[1]!Table6_GFS_codes_classification[#Data],COLUMNS($F:G)+3,FALSE),"Do not enter data")</f>
        <v>Other taxes payable by natural resource companies (116E)</v>
      </c>
      <c r="D22" s="176" t="str">
        <f>IFERROR(VLOOKUP(Government_revenues_table[[#This Row],[GFS Classification]],[1]!Table6_GFS_codes_classification[#Data],COLUMNS($F:H)+3,FALSE),"Do not enter data")</f>
        <v>Other taxes payable by natural resource companies (116E)</v>
      </c>
      <c r="E22" s="176" t="str">
        <f>IFERROR(VLOOKUP(Government_revenues_table[[#This Row],[GFS Classification]],[1]!Table6_GFS_codes_classification[#Data],COLUMNS($F:I)+3,FALSE),"Do not enter data")</f>
        <v>Other taxes payable by natural resource companies (116E)</v>
      </c>
      <c r="F22" s="220" t="s">
        <v>1480</v>
      </c>
      <c r="G22" s="236" t="s">
        <v>1496</v>
      </c>
      <c r="H22" s="220" t="s">
        <v>2055</v>
      </c>
      <c r="I22" s="220" t="s">
        <v>1967</v>
      </c>
      <c r="J22" s="253">
        <f>'[3]Pre-Rec Costs '!$P3/[4]Sheet1!$D$367</f>
        <v>360879622.35187387</v>
      </c>
      <c r="K22" s="220" t="s">
        <v>1199</v>
      </c>
      <c r="M22" s="223"/>
      <c r="N22" s="223"/>
    </row>
    <row r="23" spans="2:14" ht="15.75" customHeight="1" x14ac:dyDescent="0.4">
      <c r="B23" s="176" t="str">
        <f>IFERROR(VLOOKUP(Government_revenues_table[[#This Row],[GFS Classification]],[1]!Table6_GFS_codes_classification[#Data],COLUMNS($F:F)+3,FALSE),"Do not enter data")</f>
        <v>Taxes (11E)</v>
      </c>
      <c r="C23" s="176" t="str">
        <f>IFERROR(VLOOKUP(Government_revenues_table[[#This Row],[GFS Classification]],[1]!Table6_GFS_codes_classification[#Data],COLUMNS($F:G)+3,FALSE),"Do not enter data")</f>
        <v>Other taxes payable by natural resource companies (116E)</v>
      </c>
      <c r="D23" s="176" t="str">
        <f>IFERROR(VLOOKUP(Government_revenues_table[[#This Row],[GFS Classification]],[1]!Table6_GFS_codes_classification[#Data],COLUMNS($F:H)+3,FALSE),"Do not enter data")</f>
        <v>Other taxes payable by natural resource companies (116E)</v>
      </c>
      <c r="E23" s="176" t="str">
        <f>IFERROR(VLOOKUP(Government_revenues_table[[#This Row],[GFS Classification]],[1]!Table6_GFS_codes_classification[#Data],COLUMNS($F:I)+3,FALSE),"Do not enter data")</f>
        <v>Other taxes payable by natural resource companies (116E)</v>
      </c>
      <c r="F23" s="220" t="s">
        <v>1480</v>
      </c>
      <c r="G23" s="236" t="s">
        <v>1496</v>
      </c>
      <c r="H23" s="220" t="s">
        <v>2050</v>
      </c>
      <c r="I23" s="220" t="s">
        <v>1967</v>
      </c>
      <c r="J23" s="253">
        <f>'[3]Pre-Rec Costs '!$P4/[4]Sheet1!$D$367</f>
        <v>1299605585.6342709</v>
      </c>
      <c r="K23" s="220" t="s">
        <v>1199</v>
      </c>
      <c r="M23" s="223"/>
      <c r="N23" s="223"/>
    </row>
    <row r="24" spans="2:14" ht="15.75" customHeight="1" x14ac:dyDescent="0.4">
      <c r="B24" s="176" t="str">
        <f>IFERROR(VLOOKUP(Government_revenues_table[[#This Row],[GFS Classification]],[1]!Table6_GFS_codes_classification[#Data],COLUMNS($F:F)+3,FALSE),"Do not enter data")</f>
        <v>Taxes (11E)</v>
      </c>
      <c r="C24" s="176" t="str">
        <f>IFERROR(VLOOKUP(Government_revenues_table[[#This Row],[GFS Classification]],[1]!Table6_GFS_codes_classification[#Data],COLUMNS($F:G)+3,FALSE),"Do not enter data")</f>
        <v>Other taxes payable by natural resource companies (116E)</v>
      </c>
      <c r="D24" s="176" t="str">
        <f>IFERROR(VLOOKUP(Government_revenues_table[[#This Row],[GFS Classification]],[1]!Table6_GFS_codes_classification[#Data],COLUMNS($F:H)+3,FALSE),"Do not enter data")</f>
        <v>Other taxes payable by natural resource companies (116E)</v>
      </c>
      <c r="E24" s="176" t="str">
        <f>IFERROR(VLOOKUP(Government_revenues_table[[#This Row],[GFS Classification]],[1]!Table6_GFS_codes_classification[#Data],COLUMNS($F:I)+3,FALSE),"Do not enter data")</f>
        <v>Other taxes payable by natural resource companies (116E)</v>
      </c>
      <c r="F24" s="220" t="s">
        <v>1480</v>
      </c>
      <c r="G24" s="236" t="s">
        <v>1496</v>
      </c>
      <c r="H24" s="220" t="s">
        <v>2051</v>
      </c>
      <c r="I24" s="220" t="s">
        <v>1967</v>
      </c>
      <c r="J24" s="253">
        <f>'[3]Pre-Rec Costs '!$P5/[4]Sheet1!$D$367</f>
        <v>233778418.40003875</v>
      </c>
      <c r="K24" s="220" t="s">
        <v>1199</v>
      </c>
      <c r="M24" s="223"/>
      <c r="N24" s="223"/>
    </row>
    <row r="25" spans="2:14" ht="15.75" customHeight="1" x14ac:dyDescent="0.4">
      <c r="B25" s="176" t="str">
        <f>IFERROR(VLOOKUP(Government_revenues_table[[#This Row],[GFS Classification]],[1]!Table6_GFS_codes_classification[#Data],COLUMNS($F:F)+3,FALSE),"Do not enter data")</f>
        <v>Taxes (11E)</v>
      </c>
      <c r="C25" s="176" t="str">
        <f>IFERROR(VLOOKUP(Government_revenues_table[[#This Row],[GFS Classification]],[1]!Table6_GFS_codes_classification[#Data],COLUMNS($F:G)+3,FALSE),"Do not enter data")</f>
        <v>Taxes on income, profits and capital gains (111E)</v>
      </c>
      <c r="D25" s="176" t="str">
        <f>IFERROR(VLOOKUP(Government_revenues_table[[#This Row],[GFS Classification]],[1]!Table6_GFS_codes_classification[#Data],COLUMNS($F:H)+3,FALSE),"Do not enter data")</f>
        <v>Ordinary taxes on income, profits and capital gains (1112E1)</v>
      </c>
      <c r="E25" s="176" t="str">
        <f>IFERROR(VLOOKUP(Government_revenues_table[[#This Row],[GFS Classification]],[1]!Table6_GFS_codes_classification[#Data],COLUMNS($F:I)+3,FALSE),"Do not enter data")</f>
        <v>Ordinary taxes on income, profits and capital gains (1112E1)</v>
      </c>
      <c r="F25" s="220" t="s">
        <v>1521</v>
      </c>
      <c r="G25" s="236" t="s">
        <v>1496</v>
      </c>
      <c r="H25" s="220" t="s">
        <v>2049</v>
      </c>
      <c r="I25" s="220" t="s">
        <v>1967</v>
      </c>
      <c r="J25" s="253">
        <f>'[3]Pre-Rec Costs '!$P6/[4]Sheet1!$D$367</f>
        <v>116247252.43936142</v>
      </c>
      <c r="K25" s="220" t="s">
        <v>1199</v>
      </c>
      <c r="M25" s="223"/>
      <c r="N25" s="223"/>
    </row>
    <row r="26" spans="2:14" ht="15.75" customHeight="1" x14ac:dyDescent="0.4">
      <c r="B26" s="176" t="str">
        <f>IFERROR(VLOOKUP(Government_revenues_table[[#This Row],[GFS Classification]],[1]!Table6_GFS_codes_classification[#Data],COLUMNS($F:F)+3,FALSE),"Do not enter data")</f>
        <v>Taxes (11E)</v>
      </c>
      <c r="C26" s="176" t="str">
        <f>IFERROR(VLOOKUP(Government_revenues_table[[#This Row],[GFS Classification]],[1]!Table6_GFS_codes_classification[#Data],COLUMNS($F:G)+3,FALSE),"Do not enter data")</f>
        <v>Taxes on income, profits and capital gains (111E)</v>
      </c>
      <c r="D26" s="176" t="str">
        <f>IFERROR(VLOOKUP(Government_revenues_table[[#This Row],[GFS Classification]],[1]!Table6_GFS_codes_classification[#Data],COLUMNS($F:H)+3,FALSE),"Do not enter data")</f>
        <v>Ordinary taxes on income, profits and capital gains (1112E1)</v>
      </c>
      <c r="E26" s="176" t="str">
        <f>IFERROR(VLOOKUP(Government_revenues_table[[#This Row],[GFS Classification]],[1]!Table6_GFS_codes_classification[#Data],COLUMNS($F:I)+3,FALSE),"Do not enter data")</f>
        <v>Ordinary taxes on income, profits and capital gains (1112E1)</v>
      </c>
      <c r="F26" s="220" t="s">
        <v>1521</v>
      </c>
      <c r="G26" s="236" t="s">
        <v>1496</v>
      </c>
      <c r="H26" s="220" t="s">
        <v>2057</v>
      </c>
      <c r="I26" s="220" t="s">
        <v>2077</v>
      </c>
      <c r="J26" s="253">
        <f>'[3]Pre-Rec Costs '!$P7/[4]Sheet1!$D$367</f>
        <v>46418354.081215292</v>
      </c>
      <c r="K26" s="220" t="s">
        <v>1199</v>
      </c>
      <c r="M26" s="223"/>
      <c r="N26" s="223"/>
    </row>
    <row r="27" spans="2:14" ht="15.75" customHeight="1" x14ac:dyDescent="0.4">
      <c r="B27" s="176" t="str">
        <f>IFERROR(VLOOKUP(Government_revenues_table[[#This Row],[GFS Classification]],[1]!Table6_GFS_codes_classification[#Data],COLUMNS($F:F)+3,FALSE),"Do not enter data")</f>
        <v>Taxes (11E)</v>
      </c>
      <c r="C27" s="176" t="str">
        <f>IFERROR(VLOOKUP(Government_revenues_table[[#This Row],[GFS Classification]],[1]!Table6_GFS_codes_classification[#Data],COLUMNS($F:G)+3,FALSE),"Do not enter data")</f>
        <v>Taxes on income, profits and capital gains (111E)</v>
      </c>
      <c r="D27" s="176" t="str">
        <f>IFERROR(VLOOKUP(Government_revenues_table[[#This Row],[GFS Classification]],[1]!Table6_GFS_codes_classification[#Data],COLUMNS($F:H)+3,FALSE),"Do not enter data")</f>
        <v>Ordinary taxes on income, profits and capital gains (1112E1)</v>
      </c>
      <c r="E27" s="176" t="str">
        <f>IFERROR(VLOOKUP(Government_revenues_table[[#This Row],[GFS Classification]],[1]!Table6_GFS_codes_classification[#Data],COLUMNS($F:I)+3,FALSE),"Do not enter data")</f>
        <v>Ordinary taxes on income, profits and capital gains (1112E1)</v>
      </c>
      <c r="F27" s="220" t="s">
        <v>1521</v>
      </c>
      <c r="G27" s="236" t="s">
        <v>1496</v>
      </c>
      <c r="H27" s="220" t="s">
        <v>2054</v>
      </c>
      <c r="I27" s="220" t="s">
        <v>1967</v>
      </c>
      <c r="J27" s="253">
        <f>'[3]Pre-Rec Costs '!$P8/[4]Sheet1!$D$367</f>
        <v>12310307.296673752</v>
      </c>
      <c r="K27" s="220" t="s">
        <v>1199</v>
      </c>
      <c r="M27" s="223"/>
      <c r="N27" s="223"/>
    </row>
    <row r="28" spans="2:14" ht="15.75" customHeight="1" x14ac:dyDescent="0.4">
      <c r="B28" s="176" t="str">
        <f>IFERROR(VLOOKUP(Government_revenues_table[[#This Row],[GFS Classification]],[1]!Table6_GFS_codes_classification[#Data],COLUMNS($F:F)+3,FALSE),"Do not enter data")</f>
        <v>Taxes (11E)</v>
      </c>
      <c r="C28" s="176" t="str">
        <f>IFERROR(VLOOKUP(Government_revenues_table[[#This Row],[GFS Classification]],[1]!Table6_GFS_codes_classification[#Data],COLUMNS($F:G)+3,FALSE),"Do not enter data")</f>
        <v>Taxes on income, profits and capital gains (111E)</v>
      </c>
      <c r="D28" s="176" t="str">
        <f>IFERROR(VLOOKUP(Government_revenues_table[[#This Row],[GFS Classification]],[1]!Table6_GFS_codes_classification[#Data],COLUMNS($F:H)+3,FALSE),"Do not enter data")</f>
        <v>Ordinary taxes on income, profits and capital gains (1112E1)</v>
      </c>
      <c r="E28" s="176" t="str">
        <f>IFERROR(VLOOKUP(Government_revenues_table[[#This Row],[GFS Classification]],[1]!Table6_GFS_codes_classification[#Data],COLUMNS($F:I)+3,FALSE),"Do not enter data")</f>
        <v>Ordinary taxes on income, profits and capital gains (1112E1)</v>
      </c>
      <c r="F28" s="220" t="s">
        <v>1521</v>
      </c>
      <c r="G28" s="236" t="s">
        <v>1496</v>
      </c>
      <c r="H28" s="220" t="s">
        <v>2048</v>
      </c>
      <c r="I28" s="220" t="s">
        <v>1967</v>
      </c>
      <c r="J28" s="253">
        <f>'[3]Pre-Rec Costs '!$P9/[4]Sheet1!$D$367</f>
        <v>758.57923511826664</v>
      </c>
      <c r="K28" s="220" t="s">
        <v>1199</v>
      </c>
      <c r="M28" s="223"/>
      <c r="N28" s="223"/>
    </row>
    <row r="29" spans="2:14" ht="15.75" customHeight="1" x14ac:dyDescent="0.4">
      <c r="B29" s="176" t="str">
        <f>IFERROR(VLOOKUP(Government_revenues_table[[#This Row],[GFS Classification]],[1]!Table6_GFS_codes_classification[#Data],COLUMNS($F:F)+3,FALSE),"Do not enter data")</f>
        <v>Taxes (11E)</v>
      </c>
      <c r="C29" s="176" t="str">
        <f>IFERROR(VLOOKUP(Government_revenues_table[[#This Row],[GFS Classification]],[1]!Table6_GFS_codes_classification[#Data],COLUMNS($F:G)+3,FALSE),"Do not enter data")</f>
        <v>Taxes on income, profits and capital gains (111E)</v>
      </c>
      <c r="D29" s="176" t="str">
        <f>IFERROR(VLOOKUP(Government_revenues_table[[#This Row],[GFS Classification]],[1]!Table6_GFS_codes_classification[#Data],COLUMNS($F:H)+3,FALSE),"Do not enter data")</f>
        <v>Extraordinary taxes on income, profits and capital gains (1112E2)</v>
      </c>
      <c r="E29" s="176" t="str">
        <f>IFERROR(VLOOKUP(Government_revenues_table[[#This Row],[GFS Classification]],[1]!Table6_GFS_codes_classification[#Data],COLUMNS($F:I)+3,FALSE),"Do not enter data")</f>
        <v>Extraordinary taxes on income, profits and capital gains (1112E2)</v>
      </c>
      <c r="F29" s="220" t="s">
        <v>1523</v>
      </c>
      <c r="G29" s="236" t="s">
        <v>1496</v>
      </c>
      <c r="H29" s="221" t="s">
        <v>2084</v>
      </c>
      <c r="I29" s="220" t="s">
        <v>1967</v>
      </c>
      <c r="J29" s="253">
        <f>'[3]Pre-Rec Costs '!$P10/[4]Sheet1!$D$367</f>
        <v>7692241.4158803727</v>
      </c>
      <c r="K29" s="220" t="s">
        <v>1199</v>
      </c>
      <c r="M29" s="223"/>
      <c r="N29" s="223"/>
    </row>
    <row r="30" spans="2:14" ht="15.75" customHeight="1" x14ac:dyDescent="0.4">
      <c r="B30" s="176" t="str">
        <f>IFERROR(VLOOKUP(Government_revenues_table[[#This Row],[GFS Classification]],[1]!Table6_GFS_codes_classification[#Data],COLUMNS($F:F)+3,FALSE),"Do not enter data")</f>
        <v>Taxes (11E)</v>
      </c>
      <c r="C30" s="176" t="str">
        <f>IFERROR(VLOOKUP(Government_revenues_table[[#This Row],[GFS Classification]],[1]!Table6_GFS_codes_classification[#Data],COLUMNS($F:G)+3,FALSE),"Do not enter data")</f>
        <v>Taxes on goods and services (114E)</v>
      </c>
      <c r="D30" s="176" t="str">
        <f>IFERROR(VLOOKUP(Government_revenues_table[[#This Row],[GFS Classification]],[1]!Table6_GFS_codes_classification[#Data],COLUMNS($F:H)+3,FALSE),"Do not enter data")</f>
        <v>General taxes on goods and services (VAT, sales tax, turnover tax) (1141E)</v>
      </c>
      <c r="E30" s="176" t="str">
        <f>IFERROR(VLOOKUP(Government_revenues_table[[#This Row],[GFS Classification]],[1]!Table6_GFS_codes_classification[#Data],COLUMNS($F:I)+3,FALSE),"Do not enter data")</f>
        <v>General taxes on goods and services (VAT, sales tax, turnover tax) (1141E)</v>
      </c>
      <c r="F30" s="220" t="s">
        <v>1525</v>
      </c>
      <c r="G30" s="236" t="s">
        <v>1496</v>
      </c>
      <c r="H30" s="220" t="s">
        <v>2053</v>
      </c>
      <c r="I30" s="220" t="s">
        <v>1967</v>
      </c>
      <c r="J30" s="253">
        <f>'[3]Pre-Rec Costs '!$P11/[4]Sheet1!$D$367</f>
        <v>973158.64104637469</v>
      </c>
      <c r="K30" s="220" t="s">
        <v>1199</v>
      </c>
      <c r="M30" s="223"/>
      <c r="N30" s="223"/>
    </row>
    <row r="31" spans="2:14" ht="15.75" customHeight="1" x14ac:dyDescent="0.4">
      <c r="B31" s="176" t="str">
        <f>IFERROR(VLOOKUP(Government_revenues_table[[#This Row],[GFS Classification]],[1]!Table6_GFS_codes_classification[#Data],COLUMNS($F:F)+3,FALSE),"Do not enter data")</f>
        <v>Other revenue (14E)</v>
      </c>
      <c r="C31" s="176" t="str">
        <f>IFERROR(VLOOKUP(Government_revenues_table[[#This Row],[GFS Classification]],[1]!Table6_GFS_codes_classification[#Data],COLUMNS($F:G)+3,FALSE),"Do not enter data")</f>
        <v>Fines, penalties, and forfeits (143E)</v>
      </c>
      <c r="D31" s="176" t="str">
        <f>IFERROR(VLOOKUP(Government_revenues_table[[#This Row],[GFS Classification]],[1]!Table6_GFS_codes_classification[#Data],COLUMNS($F:H)+3,FALSE),"Do not enter data")</f>
        <v>Fines, penalties, and forfeits (143E)</v>
      </c>
      <c r="E31" s="176" t="str">
        <f>IFERROR(VLOOKUP(Government_revenues_table[[#This Row],[GFS Classification]],[1]!Table6_GFS_codes_classification[#Data],COLUMNS($F:I)+3,FALSE),"Do not enter data")</f>
        <v>Fines, penalties, and forfeits (143E)</v>
      </c>
      <c r="F31" s="220" t="s">
        <v>1486</v>
      </c>
      <c r="G31" s="236" t="s">
        <v>1496</v>
      </c>
      <c r="H31" s="220" t="s">
        <v>2075</v>
      </c>
      <c r="I31" s="220" t="s">
        <v>1967</v>
      </c>
      <c r="J31" s="253">
        <f>'[3]Pre-Rec Costs '!$P12/[4]Sheet1!$D$367</f>
        <v>5.9206184204352516E-3</v>
      </c>
      <c r="K31" s="220" t="s">
        <v>1199</v>
      </c>
      <c r="M31" s="223"/>
      <c r="N31" s="223"/>
    </row>
    <row r="32" spans="2:14" ht="15.75" customHeight="1" x14ac:dyDescent="0.4">
      <c r="B32" s="176" t="str">
        <f>IFERROR(VLOOKUP(Government_revenues_table[[#This Row],[GFS Classification]],[1]!Table6_GFS_codes_classification[#Data],COLUMNS($F:F)+3,FALSE),"Do not enter data")</f>
        <v>Other revenue (14E)</v>
      </c>
      <c r="C32" s="176" t="str">
        <f>IFERROR(VLOOKUP(Government_revenues_table[[#This Row],[GFS Classification]],[1]!Table6_GFS_codes_classification[#Data],COLUMNS($F:G)+3,FALSE),"Do not enter data")</f>
        <v>Fines, penalties, and forfeits (143E)</v>
      </c>
      <c r="D32" s="176" t="str">
        <f>IFERROR(VLOOKUP(Government_revenues_table[[#This Row],[GFS Classification]],[1]!Table6_GFS_codes_classification[#Data],COLUMNS($F:H)+3,FALSE),"Do not enter data")</f>
        <v>Fines, penalties, and forfeits (143E)</v>
      </c>
      <c r="E32" s="176" t="str">
        <f>IFERROR(VLOOKUP(Government_revenues_table[[#This Row],[GFS Classification]],[1]!Table6_GFS_codes_classification[#Data],COLUMNS($F:I)+3,FALSE),"Do not enter data")</f>
        <v>Fines, penalties, and forfeits (143E)</v>
      </c>
      <c r="F32" s="220" t="s">
        <v>1486</v>
      </c>
      <c r="G32" s="236" t="s">
        <v>1496</v>
      </c>
      <c r="H32" s="220" t="s">
        <v>2076</v>
      </c>
      <c r="I32" s="220" t="s">
        <v>1967</v>
      </c>
      <c r="J32" s="253">
        <f>'[3]Pre-Rec Costs '!$P13/[4]Sheet1!$D$367</f>
        <v>1733.9507946284007</v>
      </c>
      <c r="K32" s="220" t="s">
        <v>1199</v>
      </c>
      <c r="M32" s="223"/>
      <c r="N32" s="223"/>
    </row>
    <row r="33" spans="2:14" ht="15.75" customHeight="1" x14ac:dyDescent="0.4">
      <c r="B33" s="176" t="str">
        <f>IFERROR(VLOOKUP(Government_revenues_table[[#This Row],[GFS Classification]],[1]!Table6_GFS_codes_classification[#Data],COLUMNS($F:F)+3,FALSE),"Do not enter data")</f>
        <v>Other revenue (14E)</v>
      </c>
      <c r="C33" s="176" t="str">
        <f>IFERROR(VLOOKUP(Government_revenues_table[[#This Row],[GFS Classification]],[1]!Table6_GFS_codes_classification[#Data],COLUMNS($F:G)+3,FALSE),"Do not enter data")</f>
        <v>Property income (141E)</v>
      </c>
      <c r="D33" s="176" t="str">
        <f>IFERROR(VLOOKUP(Government_revenues_table[[#This Row],[GFS Classification]],[1]!Table6_GFS_codes_classification[#Data],COLUMNS($F:H)+3,FALSE),"Do not enter data")</f>
        <v>Rent (1415E)</v>
      </c>
      <c r="E33" s="176" t="str">
        <f>IFERROR(VLOOKUP(Government_revenues_table[[#This Row],[GFS Classification]],[1]!Table6_GFS_codes_classification[#Data],COLUMNS($F:I)+3,FALSE),"Do not enter data")</f>
        <v>Royalties (1415E1)</v>
      </c>
      <c r="F33" s="220" t="s">
        <v>1510</v>
      </c>
      <c r="G33" s="236" t="s">
        <v>1496</v>
      </c>
      <c r="H33" s="220" t="s">
        <v>2059</v>
      </c>
      <c r="I33" s="220" t="s">
        <v>1968</v>
      </c>
      <c r="J33" s="253">
        <f>'[3]Pre-Rec Costs '!$P14/[4]Sheet1!$D$367</f>
        <v>591182178.46490502</v>
      </c>
      <c r="K33" s="220" t="s">
        <v>1199</v>
      </c>
      <c r="M33" s="223"/>
      <c r="N33" s="223"/>
    </row>
    <row r="34" spans="2:14" ht="15.75" customHeight="1" x14ac:dyDescent="0.4">
      <c r="B34" s="176" t="str">
        <f>IFERROR(VLOOKUP(Government_revenues_table[[#This Row],[GFS Classification]],[1]!Table6_GFS_codes_classification[#Data],COLUMNS($F:F)+3,FALSE),"Do not enter data")</f>
        <v>Taxes (11E)</v>
      </c>
      <c r="C34" s="176" t="str">
        <f>IFERROR(VLOOKUP(Government_revenues_table[[#This Row],[GFS Classification]],[1]!Table6_GFS_codes_classification[#Data],COLUMNS($F:G)+3,FALSE),"Do not enter data")</f>
        <v>Other taxes payable by natural resource companies (116E)</v>
      </c>
      <c r="D34" s="176" t="str">
        <f>IFERROR(VLOOKUP(Government_revenues_table[[#This Row],[GFS Classification]],[1]!Table6_GFS_codes_classification[#Data],COLUMNS($F:H)+3,FALSE),"Do not enter data")</f>
        <v>Other taxes payable by natural resource companies (116E)</v>
      </c>
      <c r="E34" s="176" t="str">
        <f>IFERROR(VLOOKUP(Government_revenues_table[[#This Row],[GFS Classification]],[1]!Table6_GFS_codes_classification[#Data],COLUMNS($F:I)+3,FALSE),"Do not enter data")</f>
        <v>Other taxes payable by natural resource companies (116E)</v>
      </c>
      <c r="F34" s="220" t="s">
        <v>1480</v>
      </c>
      <c r="G34" s="236" t="s">
        <v>1496</v>
      </c>
      <c r="H34" s="220" t="s">
        <v>2071</v>
      </c>
      <c r="I34" s="220" t="s">
        <v>1968</v>
      </c>
      <c r="J34" s="253">
        <f>'[3]Pre-Rec Costs '!$P15/[4]Sheet1!$D$367</f>
        <v>9599688.9307081904</v>
      </c>
      <c r="K34" s="220" t="s">
        <v>1199</v>
      </c>
      <c r="M34" s="223"/>
      <c r="N34" s="223"/>
    </row>
    <row r="35" spans="2:14" ht="15.75" customHeight="1" x14ac:dyDescent="0.4">
      <c r="B35" s="176" t="str">
        <f>IFERROR(VLOOKUP(Government_revenues_table[[#This Row],[GFS Classification]],[1]!Table6_GFS_codes_classification[#Data],COLUMNS($F:F)+3,FALSE),"Do not enter data")</f>
        <v>Other revenue (14E)</v>
      </c>
      <c r="C35" s="176" t="str">
        <f>IFERROR(VLOOKUP(Government_revenues_table[[#This Row],[GFS Classification]],[1]!Table6_GFS_codes_classification[#Data],COLUMNS($F:G)+3,FALSE),"Do not enter data")</f>
        <v>Property income (141E)</v>
      </c>
      <c r="D35" s="176" t="str">
        <f>IFERROR(VLOOKUP(Government_revenues_table[[#This Row],[GFS Classification]],[1]!Table6_GFS_codes_classification[#Data],COLUMNS($F:H)+3,FALSE),"Do not enter data")</f>
        <v>Rent (1415E)</v>
      </c>
      <c r="E35" s="176" t="str">
        <f>IFERROR(VLOOKUP(Government_revenues_table[[#This Row],[GFS Classification]],[1]!Table6_GFS_codes_classification[#Data],COLUMNS($F:I)+3,FALSE),"Do not enter data")</f>
        <v>Other rent payments (1415E5)</v>
      </c>
      <c r="F35" s="220" t="s">
        <v>1515</v>
      </c>
      <c r="G35" s="236" t="s">
        <v>1496</v>
      </c>
      <c r="H35" s="220" t="s">
        <v>2056</v>
      </c>
      <c r="I35" s="220" t="s">
        <v>1968</v>
      </c>
      <c r="J35" s="253">
        <f>'[3]Pre-Rec Costs '!$P16/[4]Sheet1!$D$367</f>
        <v>4493724.2184820697</v>
      </c>
      <c r="K35" s="220" t="s">
        <v>1199</v>
      </c>
      <c r="M35" s="223"/>
      <c r="N35" s="223"/>
    </row>
    <row r="36" spans="2:14" ht="15.75" customHeight="1" x14ac:dyDescent="0.4">
      <c r="B36" s="176" t="str">
        <f>IFERROR(VLOOKUP(Government_revenues_table[[#This Row],[GFS Classification]],[1]!Table6_GFS_codes_classification[#Data],COLUMNS($F:F)+3,FALSE),"Do not enter data")</f>
        <v>Taxes (11E)</v>
      </c>
      <c r="C36" s="176" t="str">
        <f>IFERROR(VLOOKUP(Government_revenues_table[[#This Row],[GFS Classification]],[1]!Table6_GFS_codes_classification[#Data],COLUMNS($F:G)+3,FALSE),"Do not enter data")</f>
        <v>Other taxes payable by natural resource companies (116E)</v>
      </c>
      <c r="D36" s="176" t="str">
        <f>IFERROR(VLOOKUP(Government_revenues_table[[#This Row],[GFS Classification]],[1]!Table6_GFS_codes_classification[#Data],COLUMNS($F:H)+3,FALSE),"Do not enter data")</f>
        <v>Other taxes payable by natural resource companies (116E)</v>
      </c>
      <c r="E36" s="176" t="str">
        <f>IFERROR(VLOOKUP(Government_revenues_table[[#This Row],[GFS Classification]],[1]!Table6_GFS_codes_classification[#Data],COLUMNS($F:I)+3,FALSE),"Do not enter data")</f>
        <v>Other taxes payable by natural resource companies (116E)</v>
      </c>
      <c r="F36" s="220" t="s">
        <v>1480</v>
      </c>
      <c r="G36" s="236" t="s">
        <v>1496</v>
      </c>
      <c r="H36" s="220" t="s">
        <v>2052</v>
      </c>
      <c r="I36" s="220" t="s">
        <v>1968</v>
      </c>
      <c r="J36" s="253">
        <f>'[3]Pre-Rec Costs '!$P17/[4]Sheet1!$D$367</f>
        <v>51944479.844808757</v>
      </c>
      <c r="K36" s="220" t="s">
        <v>1199</v>
      </c>
      <c r="M36" s="223"/>
      <c r="N36" s="223"/>
    </row>
    <row r="37" spans="2:14" ht="15.75" customHeight="1" x14ac:dyDescent="0.4">
      <c r="B37" s="176" t="str">
        <f>IFERROR(VLOOKUP(Government_revenues_table[[#This Row],[GFS Classification]],[1]!Table6_GFS_codes_classification[#Data],COLUMNS($F:F)+3,FALSE),"Do not enter data")</f>
        <v>Taxes (11E)</v>
      </c>
      <c r="C37" s="176" t="str">
        <f>IFERROR(VLOOKUP(Government_revenues_table[[#This Row],[GFS Classification]],[1]!Table6_GFS_codes_classification[#Data],COLUMNS($F:G)+3,FALSE),"Do not enter data")</f>
        <v>Other taxes payable by natural resource companies (116E)</v>
      </c>
      <c r="D37" s="176" t="str">
        <f>IFERROR(VLOOKUP(Government_revenues_table[[#This Row],[GFS Classification]],[1]!Table6_GFS_codes_classification[#Data],COLUMNS($F:H)+3,FALSE),"Do not enter data")</f>
        <v>Other taxes payable by natural resource companies (116E)</v>
      </c>
      <c r="E37" s="176" t="str">
        <f>IFERROR(VLOOKUP(Government_revenues_table[[#This Row],[GFS Classification]],[1]!Table6_GFS_codes_classification[#Data],COLUMNS($F:I)+3,FALSE),"Do not enter data")</f>
        <v>Other taxes payable by natural resource companies (116E)</v>
      </c>
      <c r="F37" s="220" t="s">
        <v>1480</v>
      </c>
      <c r="G37" s="236" t="s">
        <v>1496</v>
      </c>
      <c r="H37" s="220" t="s">
        <v>2073</v>
      </c>
      <c r="I37" s="220" t="s">
        <v>1968</v>
      </c>
      <c r="J37" s="253">
        <f>'[3]Pre-Rec Costs '!$P18/[4]Sheet1!$D$367</f>
        <v>11313389.434153177</v>
      </c>
      <c r="K37" s="220" t="s">
        <v>1199</v>
      </c>
      <c r="M37" s="223"/>
      <c r="N37" s="223"/>
    </row>
    <row r="38" spans="2:14" ht="15.75" customHeight="1" x14ac:dyDescent="0.4">
      <c r="B38" s="176" t="str">
        <f>IFERROR(VLOOKUP(Government_revenues_table[[#This Row],[GFS Classification]],[1]!Table6_GFS_codes_classification[#Data],COLUMNS($F:F)+3,FALSE),"Do not enter data")</f>
        <v>Taxes (11E)</v>
      </c>
      <c r="C38" s="176" t="str">
        <f>IFERROR(VLOOKUP(Government_revenues_table[[#This Row],[GFS Classification]],[1]!Table6_GFS_codes_classification[#Data],COLUMNS($F:G)+3,FALSE),"Do not enter data")</f>
        <v>Other taxes payable by natural resource companies (116E)</v>
      </c>
      <c r="D38" s="176" t="str">
        <f>IFERROR(VLOOKUP(Government_revenues_table[[#This Row],[GFS Classification]],[1]!Table6_GFS_codes_classification[#Data],COLUMNS($F:H)+3,FALSE),"Do not enter data")</f>
        <v>Other taxes payable by natural resource companies (116E)</v>
      </c>
      <c r="E38" s="176" t="str">
        <f>IFERROR(VLOOKUP(Government_revenues_table[[#This Row],[GFS Classification]],[1]!Table6_GFS_codes_classification[#Data],COLUMNS($F:I)+3,FALSE),"Do not enter data")</f>
        <v>Other taxes payable by natural resource companies (116E)</v>
      </c>
      <c r="F38" s="220" t="s">
        <v>1480</v>
      </c>
      <c r="G38" s="236" t="s">
        <v>1496</v>
      </c>
      <c r="H38" s="220" t="s">
        <v>2062</v>
      </c>
      <c r="I38" s="220" t="s">
        <v>1968</v>
      </c>
      <c r="J38" s="253">
        <f>'[3]Pre-Rec Costs '!$P19/[4]Sheet1!$D$367</f>
        <v>1424934230.9582922</v>
      </c>
      <c r="K38" s="220" t="s">
        <v>1199</v>
      </c>
      <c r="M38" s="223"/>
      <c r="N38" s="223"/>
    </row>
    <row r="39" spans="2:14" ht="15.75" customHeight="1" x14ac:dyDescent="0.4">
      <c r="B39" s="176" t="str">
        <f>IFERROR(VLOOKUP(Government_revenues_table[[#This Row],[GFS Classification]],[1]!Table6_GFS_codes_classification[#Data],COLUMNS($F:F)+3,FALSE),"Do not enter data")</f>
        <v>Taxes (11E)</v>
      </c>
      <c r="C39" s="176" t="str">
        <f>IFERROR(VLOOKUP(Government_revenues_table[[#This Row],[GFS Classification]],[1]!Table6_GFS_codes_classification[#Data],COLUMNS($F:G)+3,FALSE),"Do not enter data")</f>
        <v>Other taxes payable by natural resource companies (116E)</v>
      </c>
      <c r="D39" s="176" t="str">
        <f>IFERROR(VLOOKUP(Government_revenues_table[[#This Row],[GFS Classification]],[1]!Table6_GFS_codes_classification[#Data],COLUMNS($F:H)+3,FALSE),"Do not enter data")</f>
        <v>Other taxes payable by natural resource companies (116E)</v>
      </c>
      <c r="E39" s="176" t="str">
        <f>IFERROR(VLOOKUP(Government_revenues_table[[#This Row],[GFS Classification]],[1]!Table6_GFS_codes_classification[#Data],COLUMNS($F:I)+3,FALSE),"Do not enter data")</f>
        <v>Other taxes payable by natural resource companies (116E)</v>
      </c>
      <c r="F39" s="220" t="s">
        <v>1480</v>
      </c>
      <c r="G39" s="236" t="s">
        <v>1496</v>
      </c>
      <c r="H39" s="220" t="s">
        <v>2060</v>
      </c>
      <c r="I39" s="220" t="s">
        <v>1968</v>
      </c>
      <c r="J39" s="253">
        <f>'[3]Pre-Rec Costs '!$P20/[4]Sheet1!$D$367</f>
        <v>15012098.043664858</v>
      </c>
      <c r="K39" s="220" t="s">
        <v>1199</v>
      </c>
      <c r="M39" s="223"/>
      <c r="N39" s="223"/>
    </row>
    <row r="40" spans="2:14" ht="15.75" customHeight="1" x14ac:dyDescent="0.4">
      <c r="B40" s="176" t="str">
        <f>IFERROR(VLOOKUP(Government_revenues_table[[#This Row],[GFS Classification]],[1]!Table6_GFS_codes_classification[#Data],COLUMNS($F:F)+3,FALSE),"Do not enter data")</f>
        <v>Taxes (11E)</v>
      </c>
      <c r="C40" s="176" t="str">
        <f>IFERROR(VLOOKUP(Government_revenues_table[[#This Row],[GFS Classification]],[1]!Table6_GFS_codes_classification[#Data],COLUMNS($F:G)+3,FALSE),"Do not enter data")</f>
        <v>Other taxes payable by natural resource companies (116E)</v>
      </c>
      <c r="D40" s="176" t="str">
        <f>IFERROR(VLOOKUP(Government_revenues_table[[#This Row],[GFS Classification]],[1]!Table6_GFS_codes_classification[#Data],COLUMNS($F:H)+3,FALSE),"Do not enter data")</f>
        <v>Other taxes payable by natural resource companies (116E)</v>
      </c>
      <c r="E40" s="176" t="str">
        <f>IFERROR(VLOOKUP(Government_revenues_table[[#This Row],[GFS Classification]],[1]!Table6_GFS_codes_classification[#Data],COLUMNS($F:I)+3,FALSE),"Do not enter data")</f>
        <v>Other taxes payable by natural resource companies (116E)</v>
      </c>
      <c r="F40" s="220" t="s">
        <v>1480</v>
      </c>
      <c r="G40" s="236" t="s">
        <v>1496</v>
      </c>
      <c r="H40" s="220" t="s">
        <v>2063</v>
      </c>
      <c r="I40" s="220" t="s">
        <v>1968</v>
      </c>
      <c r="J40" s="253">
        <f>'[3]Pre-Rec Costs '!$P21/[4]Sheet1!$D$367</f>
        <v>80169.909907429654</v>
      </c>
      <c r="M40" s="223"/>
      <c r="N40" s="223"/>
    </row>
    <row r="41" spans="2:14" ht="15.75" customHeight="1" x14ac:dyDescent="0.4">
      <c r="B41" s="176" t="str">
        <f>IFERROR(VLOOKUP(Government_revenues_table[[#This Row],[GFS Classification]],[1]!Table6_GFS_codes_classification[#Data],COLUMNS($F:F)+3,FALSE),"Do not enter data")</f>
        <v>Taxes (11E)</v>
      </c>
      <c r="C41" s="176" t="str">
        <f>IFERROR(VLOOKUP(Government_revenues_table[[#This Row],[GFS Classification]],[1]!Table6_GFS_codes_classification[#Data],COLUMNS($F:G)+3,FALSE),"Do not enter data")</f>
        <v>Other taxes payable by natural resource companies (116E)</v>
      </c>
      <c r="D41" s="176" t="str">
        <f>IFERROR(VLOOKUP(Government_revenues_table[[#This Row],[GFS Classification]],[1]!Table6_GFS_codes_classification[#Data],COLUMNS($F:H)+3,FALSE),"Do not enter data")</f>
        <v>Other taxes payable by natural resource companies (116E)</v>
      </c>
      <c r="E41" s="176" t="str">
        <f>IFERROR(VLOOKUP(Government_revenues_table[[#This Row],[GFS Classification]],[1]!Table6_GFS_codes_classification[#Data],COLUMNS($F:I)+3,FALSE),"Do not enter data")</f>
        <v>Other taxes payable by natural resource companies (116E)</v>
      </c>
      <c r="F41" s="220" t="s">
        <v>1480</v>
      </c>
      <c r="G41" s="236" t="s">
        <v>1496</v>
      </c>
      <c r="H41" s="220" t="s">
        <v>2061</v>
      </c>
      <c r="I41" s="220" t="s">
        <v>1968</v>
      </c>
      <c r="J41" s="253">
        <f>'[3]Pre-Rec Costs '!$P22/[4]Sheet1!$D$367</f>
        <v>0</v>
      </c>
      <c r="M41" s="223"/>
      <c r="N41" s="223"/>
    </row>
    <row r="42" spans="2:14" ht="15.75" customHeight="1" x14ac:dyDescent="0.4">
      <c r="B42" s="176" t="str">
        <f>IFERROR(VLOOKUP(Government_revenues_table[[#This Row],[GFS Classification]],[1]!Table6_GFS_codes_classification[#Data],COLUMNS($F:F)+3,FALSE),"Do not enter data")</f>
        <v>Taxes (11E)</v>
      </c>
      <c r="C42" s="176" t="str">
        <f>IFERROR(VLOOKUP(Government_revenues_table[[#This Row],[GFS Classification]],[1]!Table6_GFS_codes_classification[#Data],COLUMNS($F:G)+3,FALSE),"Do not enter data")</f>
        <v>Other taxes payable by natural resource companies (116E)</v>
      </c>
      <c r="D42" s="176" t="str">
        <f>IFERROR(VLOOKUP(Government_revenues_table[[#This Row],[GFS Classification]],[1]!Table6_GFS_codes_classification[#Data],COLUMNS($F:H)+3,FALSE),"Do not enter data")</f>
        <v>Other taxes payable by natural resource companies (116E)</v>
      </c>
      <c r="E42" s="176" t="str">
        <f>IFERROR(VLOOKUP(Government_revenues_table[[#This Row],[GFS Classification]],[1]!Table6_GFS_codes_classification[#Data],COLUMNS($F:I)+3,FALSE),"Do not enter data")</f>
        <v>Other taxes payable by natural resource companies (116E)</v>
      </c>
      <c r="F42" s="220" t="s">
        <v>1480</v>
      </c>
      <c r="G42" s="236" t="s">
        <v>1496</v>
      </c>
      <c r="H42" s="220" t="s">
        <v>2066</v>
      </c>
      <c r="I42" s="220" t="s">
        <v>1968</v>
      </c>
      <c r="J42" s="253">
        <f>'[3]Pre-Rec Costs '!$P23/[4]Sheet1!$D$367</f>
        <v>3418877.7367022545</v>
      </c>
      <c r="K42" s="220" t="s">
        <v>1199</v>
      </c>
      <c r="M42" s="223"/>
      <c r="N42" s="223"/>
    </row>
    <row r="43" spans="2:14" ht="15.75" customHeight="1" x14ac:dyDescent="0.4">
      <c r="B43" s="176" t="str">
        <f>IFERROR(VLOOKUP(Government_revenues_table[[#This Row],[GFS Classification]],[1]!Table6_GFS_codes_classification[#Data],COLUMNS($F:F)+3,FALSE),"Do not enter data")</f>
        <v>Other revenue (14E)</v>
      </c>
      <c r="C43" s="176" t="str">
        <f>IFERROR(VLOOKUP(Government_revenues_table[[#This Row],[GFS Classification]],[1]!Table6_GFS_codes_classification[#Data],COLUMNS($F:G)+3,FALSE),"Do not enter data")</f>
        <v>Sales of goods and services (142E)</v>
      </c>
      <c r="D43" s="176" t="str">
        <f>IFERROR(VLOOKUP(Government_revenues_table[[#This Row],[GFS Classification]],[1]!Table6_GFS_codes_classification[#Data],COLUMNS($F:H)+3,FALSE),"Do not enter data")</f>
        <v>Administrative fees for government services (1422E)</v>
      </c>
      <c r="E43" s="176" t="str">
        <f>IFERROR(VLOOKUP(Government_revenues_table[[#This Row],[GFS Classification]],[1]!Table6_GFS_codes_classification[#Data],COLUMNS($F:I)+3,FALSE),"Do not enter data")</f>
        <v>Administrative fees for government services (1422E)</v>
      </c>
      <c r="F43" s="220" t="s">
        <v>1513</v>
      </c>
      <c r="G43" s="236" t="s">
        <v>1496</v>
      </c>
      <c r="H43" s="220" t="s">
        <v>2074</v>
      </c>
      <c r="I43" s="220" t="s">
        <v>1968</v>
      </c>
      <c r="J43" s="253">
        <f>'[3]Pre-Rec Costs '!$P24/[4]Sheet1!$D$367</f>
        <v>7808106.8363752738</v>
      </c>
      <c r="K43" s="220" t="s">
        <v>1199</v>
      </c>
      <c r="M43" s="317"/>
      <c r="N43" s="317"/>
    </row>
    <row r="44" spans="2:14" ht="15.75" customHeight="1" x14ac:dyDescent="0.4">
      <c r="B44" s="176" t="str">
        <f>IFERROR(VLOOKUP(Government_revenues_table[[#This Row],[GFS Classification]],[1]!Table6_GFS_codes_classification[#Data],COLUMNS($F:F)+3,FALSE),"Do not enter data")</f>
        <v>Taxes (11E)</v>
      </c>
      <c r="C44" s="176" t="str">
        <f>IFERROR(VLOOKUP(Government_revenues_table[[#This Row],[GFS Classification]],[1]!Table6_GFS_codes_classification[#Data],COLUMNS($F:G)+3,FALSE),"Do not enter data")</f>
        <v>Other taxes payable by natural resource companies (116E)</v>
      </c>
      <c r="D44" s="176" t="str">
        <f>IFERROR(VLOOKUP(Government_revenues_table[[#This Row],[GFS Classification]],[1]!Table6_GFS_codes_classification[#Data],COLUMNS($F:H)+3,FALSE),"Do not enter data")</f>
        <v>Other taxes payable by natural resource companies (116E)</v>
      </c>
      <c r="E44" s="176" t="str">
        <f>IFERROR(VLOOKUP(Government_revenues_table[[#This Row],[GFS Classification]],[1]!Table6_GFS_codes_classification[#Data],COLUMNS($F:I)+3,FALSE),"Do not enter data")</f>
        <v>Other taxes payable by natural resource companies (116E)</v>
      </c>
      <c r="F44" s="220" t="s">
        <v>1480</v>
      </c>
      <c r="G44" s="236" t="s">
        <v>1496</v>
      </c>
      <c r="H44" s="220" t="s">
        <v>2064</v>
      </c>
      <c r="I44" s="220" t="s">
        <v>1968</v>
      </c>
      <c r="J44" s="253">
        <f>'[3]Pre-Rec Costs '!$P25/[4]Sheet1!$D$367</f>
        <v>4467304.494889101</v>
      </c>
      <c r="K44" s="220" t="s">
        <v>1199</v>
      </c>
      <c r="M44" s="317"/>
      <c r="N44" s="317"/>
    </row>
    <row r="45" spans="2:14" ht="15.75" customHeight="1" x14ac:dyDescent="0.4">
      <c r="B45" s="176" t="str">
        <f>IFERROR(VLOOKUP(Government_revenues_table[[#This Row],[GFS Classification]],[1]!Table6_GFS_codes_classification[#Data],COLUMNS($F:F)+3,FALSE),"Do not enter data")</f>
        <v>Taxes (11E)</v>
      </c>
      <c r="C45" s="176" t="str">
        <f>IFERROR(VLOOKUP(Government_revenues_table[[#This Row],[GFS Classification]],[1]!Table6_GFS_codes_classification[#Data],COLUMNS($F:G)+3,FALSE),"Do not enter data")</f>
        <v>Other taxes payable by natural resource companies (116E)</v>
      </c>
      <c r="D45" s="176" t="str">
        <f>IFERROR(VLOOKUP(Government_revenues_table[[#This Row],[GFS Classification]],[1]!Table6_GFS_codes_classification[#Data],COLUMNS($F:H)+3,FALSE),"Do not enter data")</f>
        <v>Other taxes payable by natural resource companies (116E)</v>
      </c>
      <c r="E45" s="176" t="str">
        <f>IFERROR(VLOOKUP(Government_revenues_table[[#This Row],[GFS Classification]],[1]!Table6_GFS_codes_classification[#Data],COLUMNS($F:I)+3,FALSE),"Do not enter data")</f>
        <v>Other taxes payable by natural resource companies (116E)</v>
      </c>
      <c r="F45" s="220" t="s">
        <v>1480</v>
      </c>
      <c r="G45" s="236" t="s">
        <v>1496</v>
      </c>
      <c r="H45" s="220" t="s">
        <v>2065</v>
      </c>
      <c r="I45" s="220" t="s">
        <v>1968</v>
      </c>
      <c r="J45" s="253">
        <f>'[3]Pre-Rec Costs '!$P26/[4]Sheet1!$D$367</f>
        <v>4956681.2032650439</v>
      </c>
      <c r="K45" s="220" t="s">
        <v>1199</v>
      </c>
      <c r="M45" s="317"/>
      <c r="N45" s="317"/>
    </row>
    <row r="46" spans="2:14" ht="15.75" customHeight="1" x14ac:dyDescent="0.4">
      <c r="B46" s="176" t="str">
        <f>IFERROR(VLOOKUP(Government_revenues_table[[#This Row],[GFS Classification]],[1]!Table6_GFS_codes_classification[#Data],COLUMNS($F:F)+3,FALSE),"Do not enter data")</f>
        <v>Taxes (11E)</v>
      </c>
      <c r="C46" s="176" t="str">
        <f>IFERROR(VLOOKUP(Government_revenues_table[[#This Row],[GFS Classification]],[1]!Table6_GFS_codes_classification[#Data],COLUMNS($F:G)+3,FALSE),"Do not enter data")</f>
        <v>Other taxes payable by natural resource companies (116E)</v>
      </c>
      <c r="D46" s="176" t="str">
        <f>IFERROR(VLOOKUP(Government_revenues_table[[#This Row],[GFS Classification]],[1]!Table6_GFS_codes_classification[#Data],COLUMNS($F:H)+3,FALSE),"Do not enter data")</f>
        <v>Other taxes payable by natural resource companies (116E)</v>
      </c>
      <c r="E46" s="176" t="str">
        <f>IFERROR(VLOOKUP(Government_revenues_table[[#This Row],[GFS Classification]],[1]!Table6_GFS_codes_classification[#Data],COLUMNS($F:I)+3,FALSE),"Do not enter data")</f>
        <v>Other taxes payable by natural resource companies (116E)</v>
      </c>
      <c r="F46" s="220" t="s">
        <v>1480</v>
      </c>
      <c r="G46" s="236" t="s">
        <v>1496</v>
      </c>
      <c r="H46" s="220" t="s">
        <v>2068</v>
      </c>
      <c r="I46" s="220" t="s">
        <v>1968</v>
      </c>
      <c r="J46" s="253">
        <f>'[3]Pre-Rec Costs '!$P27/[4]Sheet1!$D$367</f>
        <v>0</v>
      </c>
      <c r="M46" s="317"/>
      <c r="N46" s="317"/>
    </row>
    <row r="47" spans="2:14" ht="15.75" customHeight="1" x14ac:dyDescent="0.4">
      <c r="B47" s="176" t="str">
        <f>IFERROR(VLOOKUP(Government_revenues_table[[#This Row],[GFS Classification]],[1]!Table6_GFS_codes_classification[#Data],COLUMNS($F:F)+3,FALSE),"Do not enter data")</f>
        <v>Taxes (11E)</v>
      </c>
      <c r="C47" s="176" t="str">
        <f>IFERROR(VLOOKUP(Government_revenues_table[[#This Row],[GFS Classification]],[1]!Table6_GFS_codes_classification[#Data],COLUMNS($F:G)+3,FALSE),"Do not enter data")</f>
        <v>Other taxes payable by natural resource companies (116E)</v>
      </c>
      <c r="D47" s="176" t="str">
        <f>IFERROR(VLOOKUP(Government_revenues_table[[#This Row],[GFS Classification]],[1]!Table6_GFS_codes_classification[#Data],COLUMNS($F:H)+3,FALSE),"Do not enter data")</f>
        <v>Other taxes payable by natural resource companies (116E)</v>
      </c>
      <c r="E47" s="176" t="str">
        <f>IFERROR(VLOOKUP(Government_revenues_table[[#This Row],[GFS Classification]],[1]!Table6_GFS_codes_classification[#Data],COLUMNS($F:I)+3,FALSE),"Do not enter data")</f>
        <v>Other taxes payable by natural resource companies (116E)</v>
      </c>
      <c r="F47" s="220" t="s">
        <v>1480</v>
      </c>
      <c r="G47" s="236" t="s">
        <v>1496</v>
      </c>
      <c r="H47" s="220" t="s">
        <v>2069</v>
      </c>
      <c r="I47" s="220" t="s">
        <v>1968</v>
      </c>
      <c r="J47" s="253">
        <f>'[3]Pre-Rec Costs '!$P28/[4]Sheet1!$D$367</f>
        <v>0</v>
      </c>
      <c r="M47" s="317"/>
      <c r="N47" s="317"/>
    </row>
    <row r="48" spans="2:14" ht="15.75" customHeight="1" x14ac:dyDescent="0.4">
      <c r="B48" s="176" t="str">
        <f>IFERROR(VLOOKUP(Government_revenues_table[[#This Row],[GFS Classification]],[1]!Table6_GFS_codes_classification[#Data],COLUMNS($F:F)+3,FALSE),"Do not enter data")</f>
        <v>Taxes (11E)</v>
      </c>
      <c r="C48" s="176" t="str">
        <f>IFERROR(VLOOKUP(Government_revenues_table[[#This Row],[GFS Classification]],[1]!Table6_GFS_codes_classification[#Data],COLUMNS($F:G)+3,FALSE),"Do not enter data")</f>
        <v>Other taxes payable by natural resource companies (116E)</v>
      </c>
      <c r="D48" s="176" t="str">
        <f>IFERROR(VLOOKUP(Government_revenues_table[[#This Row],[GFS Classification]],[1]!Table6_GFS_codes_classification[#Data],COLUMNS($F:H)+3,FALSE),"Do not enter data")</f>
        <v>Other taxes payable by natural resource companies (116E)</v>
      </c>
      <c r="E48" s="176" t="str">
        <f>IFERROR(VLOOKUP(Government_revenues_table[[#This Row],[GFS Classification]],[1]!Table6_GFS_codes_classification[#Data],COLUMNS($F:I)+3,FALSE),"Do not enter data")</f>
        <v>Other taxes payable by natural resource companies (116E)</v>
      </c>
      <c r="F48" s="220" t="s">
        <v>1480</v>
      </c>
      <c r="G48" s="236" t="s">
        <v>1496</v>
      </c>
      <c r="H48" s="220" t="s">
        <v>2070</v>
      </c>
      <c r="I48" s="220" t="s">
        <v>1968</v>
      </c>
      <c r="J48" s="253">
        <f>'[3]Pre-Rec Costs '!$P29/[4]Sheet1!$D$367</f>
        <v>1493728.2148995029</v>
      </c>
      <c r="K48" s="220" t="s">
        <v>1199</v>
      </c>
      <c r="M48" s="317"/>
      <c r="N48" s="317"/>
    </row>
    <row r="49" spans="2:14" ht="15.75" customHeight="1" x14ac:dyDescent="0.4">
      <c r="B49" s="176" t="str">
        <f>IFERROR(VLOOKUP(Government_revenues_table[[#This Row],[GFS Classification]],[1]!Table6_GFS_codes_classification[#Data],COLUMNS($F:F)+3,FALSE),"Do not enter data")</f>
        <v>Taxes (11E)</v>
      </c>
      <c r="C49" s="176" t="str">
        <f>IFERROR(VLOOKUP(Government_revenues_table[[#This Row],[GFS Classification]],[1]!Table6_GFS_codes_classification[#Data],COLUMNS($F:G)+3,FALSE),"Do not enter data")</f>
        <v>Other taxes payable by natural resource companies (116E)</v>
      </c>
      <c r="D49" s="176" t="str">
        <f>IFERROR(VLOOKUP(Government_revenues_table[[#This Row],[GFS Classification]],[1]!Table6_GFS_codes_classification[#Data],COLUMNS($F:H)+3,FALSE),"Do not enter data")</f>
        <v>Other taxes payable by natural resource companies (116E)</v>
      </c>
      <c r="E49" s="176" t="str">
        <f>IFERROR(VLOOKUP(Government_revenues_table[[#This Row],[GFS Classification]],[1]!Table6_GFS_codes_classification[#Data],COLUMNS($F:I)+3,FALSE),"Do not enter data")</f>
        <v>Other taxes payable by natural resource companies (116E)</v>
      </c>
      <c r="F49" s="220" t="s">
        <v>1480</v>
      </c>
      <c r="G49" s="236" t="s">
        <v>1496</v>
      </c>
      <c r="H49" s="220" t="s">
        <v>2067</v>
      </c>
      <c r="I49" s="220" t="s">
        <v>1968</v>
      </c>
      <c r="J49" s="253">
        <f>'[3]Pre-Rec Costs '!$P30/[4]Sheet1!$D$367</f>
        <v>154792.05233945098</v>
      </c>
      <c r="M49" s="317"/>
      <c r="N49" s="317"/>
    </row>
    <row r="50" spans="2:14" ht="15.75" customHeight="1" x14ac:dyDescent="0.4">
      <c r="B50" s="176" t="str">
        <f>IFERROR(VLOOKUP(Government_revenues_table[[#This Row],[GFS Classification]],[1]!Table6_GFS_codes_classification[#Data],COLUMNS($F:F)+3,FALSE),"Do not enter data")</f>
        <v>Taxes (11E)</v>
      </c>
      <c r="C50" s="176" t="str">
        <f>IFERROR(VLOOKUP(Government_revenues_table[[#This Row],[GFS Classification]],[1]!Table6_GFS_codes_classification[#Data],COLUMNS($F:G)+3,FALSE),"Do not enter data")</f>
        <v>Other taxes payable by natural resource companies (116E)</v>
      </c>
      <c r="D50" s="176" t="str">
        <f>IFERROR(VLOOKUP(Government_revenues_table[[#This Row],[GFS Classification]],[1]!Table6_GFS_codes_classification[#Data],COLUMNS($F:H)+3,FALSE),"Do not enter data")</f>
        <v>Other taxes payable by natural resource companies (116E)</v>
      </c>
      <c r="E50" s="176" t="str">
        <f>IFERROR(VLOOKUP(Government_revenues_table[[#This Row],[GFS Classification]],[1]!Table6_GFS_codes_classification[#Data],COLUMNS($F:I)+3,FALSE),"Do not enter data")</f>
        <v>Other taxes payable by natural resource companies (116E)</v>
      </c>
      <c r="F50" s="220" t="s">
        <v>1480</v>
      </c>
      <c r="G50" s="236" t="s">
        <v>1496</v>
      </c>
      <c r="H50" s="220" t="s">
        <v>2072</v>
      </c>
      <c r="I50" s="220" t="s">
        <v>1968</v>
      </c>
      <c r="J50" s="253">
        <f>'[3]Pre-Rec Costs '!$P31/[4]Sheet1!$D$367</f>
        <v>190830358.00055391</v>
      </c>
      <c r="K50" s="220" t="s">
        <v>1199</v>
      </c>
      <c r="M50" s="317"/>
      <c r="N50" s="317"/>
    </row>
    <row r="51" spans="2:14" ht="15.75" customHeight="1" x14ac:dyDescent="0.4">
      <c r="B51" s="176" t="str">
        <f>IFERROR(VLOOKUP(Government_revenues_table[[#This Row],[GFS Classification]],[1]!Table6_GFS_codes_classification[#Data],COLUMNS($F:F)+3,FALSE),"Do not enter data")</f>
        <v>Other revenue (14E)</v>
      </c>
      <c r="C51" s="176" t="str">
        <f>IFERROR(VLOOKUP(Government_revenues_table[[#This Row],[GFS Classification]],[1]!Table6_GFS_codes_classification[#Data],COLUMNS($F:G)+3,FALSE),"Do not enter data")</f>
        <v>Property income (141E)</v>
      </c>
      <c r="D51" s="176" t="str">
        <f>IFERROR(VLOOKUP(Government_revenues_table[[#This Row],[GFS Classification]],[1]!Table6_GFS_codes_classification[#Data],COLUMNS($F:H)+3,FALSE),"Do not enter data")</f>
        <v>Dividends (1412E)</v>
      </c>
      <c r="E51" s="176" t="str">
        <f>IFERROR(VLOOKUP(Government_revenues_table[[#This Row],[GFS Classification]],[1]!Table6_GFS_codes_classification[#Data],COLUMNS($F:I)+3,FALSE),"Do not enter data")</f>
        <v>From government participation (equity) (1412E2)</v>
      </c>
      <c r="F51" s="220" t="s">
        <v>1507</v>
      </c>
      <c r="G51" s="236" t="s">
        <v>1496</v>
      </c>
      <c r="H51" s="220" t="s">
        <v>2058</v>
      </c>
      <c r="I51" s="220" t="s">
        <v>2078</v>
      </c>
      <c r="J51" s="253">
        <f>'[3]Pre-Rec Costs '!$P32/[4]Sheet1!$D$367</f>
        <v>78411134.699841678</v>
      </c>
      <c r="K51" s="220" t="s">
        <v>1199</v>
      </c>
      <c r="M51" s="317"/>
      <c r="N51" s="317"/>
    </row>
    <row r="52" spans="2:14" ht="15.75" customHeight="1" x14ac:dyDescent="0.4">
      <c r="B52" s="176" t="str">
        <f>IFERROR(VLOOKUP(Government_revenues_table[[#This Row],[GFS Classification]],[1]!Table6_GFS_codes_classification[#Data],COLUMNS($F:F)+3,FALSE),"Do not enter data")</f>
        <v>Taxes (11E)</v>
      </c>
      <c r="C52" s="176" t="str">
        <f>IFERROR(VLOOKUP(Government_revenues_table[[#This Row],[GFS Classification]],[1]!Table6_GFS_codes_classification[#Data],COLUMNS($F:G)+3,FALSE),"Do not enter data")</f>
        <v>Taxes on income, profits and capital gains (111E)</v>
      </c>
      <c r="D52" s="176" t="str">
        <f>IFERROR(VLOOKUP(Government_revenues_table[[#This Row],[GFS Classification]],[1]!Table6_GFS_codes_classification[#Data],COLUMNS($F:H)+3,FALSE),"Do not enter data")</f>
        <v>Ordinary taxes on income, profits and capital gains (1112E1)</v>
      </c>
      <c r="E52" s="176" t="str">
        <f>IFERROR(VLOOKUP(Government_revenues_table[[#This Row],[GFS Classification]],[1]!Table6_GFS_codes_classification[#Data],COLUMNS($F:I)+3,FALSE),"Do not enter data")</f>
        <v>Ordinary taxes on income, profits and capital gains (1112E1)</v>
      </c>
      <c r="F52" s="220" t="s">
        <v>1521</v>
      </c>
      <c r="G52" s="236" t="s">
        <v>988</v>
      </c>
      <c r="H52" s="220" t="s">
        <v>2049</v>
      </c>
      <c r="I52" s="220" t="s">
        <v>1967</v>
      </c>
      <c r="J52" s="253">
        <f>'[3]Pre-Rec Costs '!$X6/[4]Sheet1!$D$367</f>
        <v>0</v>
      </c>
      <c r="K52" s="220" t="s">
        <v>1199</v>
      </c>
      <c r="M52" s="317"/>
      <c r="N52" s="317"/>
    </row>
    <row r="53" spans="2:14" ht="15.75" customHeight="1" x14ac:dyDescent="0.4">
      <c r="B53" s="176" t="str">
        <f>IFERROR(VLOOKUP(Government_revenues_table[[#This Row],[GFS Classification]],[1]!Table6_GFS_codes_classification[#Data],COLUMNS($F:F)+3,FALSE),"Do not enter data")</f>
        <v>Taxes (11E)</v>
      </c>
      <c r="C53" s="176" t="str">
        <f>IFERROR(VLOOKUP(Government_revenues_table[[#This Row],[GFS Classification]],[1]!Table6_GFS_codes_classification[#Data],COLUMNS($F:G)+3,FALSE),"Do not enter data")</f>
        <v>Taxes on income, profits and capital gains (111E)</v>
      </c>
      <c r="D53" s="176" t="str">
        <f>IFERROR(VLOOKUP(Government_revenues_table[[#This Row],[GFS Classification]],[1]!Table6_GFS_codes_classification[#Data],COLUMNS($F:H)+3,FALSE),"Do not enter data")</f>
        <v>Ordinary taxes on income, profits and capital gains (1112E1)</v>
      </c>
      <c r="E53" s="176" t="str">
        <f>IFERROR(VLOOKUP(Government_revenues_table[[#This Row],[GFS Classification]],[1]!Table6_GFS_codes_classification[#Data],COLUMNS($F:I)+3,FALSE),"Do not enter data")</f>
        <v>Ordinary taxes on income, profits and capital gains (1112E1)</v>
      </c>
      <c r="F53" s="220" t="s">
        <v>1521</v>
      </c>
      <c r="G53" s="236" t="s">
        <v>988</v>
      </c>
      <c r="H53" s="220" t="s">
        <v>2057</v>
      </c>
      <c r="I53" s="220" t="s">
        <v>2077</v>
      </c>
      <c r="J53" s="253">
        <f>'[3]Pre-Rec Costs '!$X7/[4]Sheet1!$D$367</f>
        <v>358212.50313237723</v>
      </c>
      <c r="K53" s="220" t="s">
        <v>1199</v>
      </c>
      <c r="M53" s="317"/>
      <c r="N53" s="317"/>
    </row>
    <row r="54" spans="2:14" ht="15.75" customHeight="1" x14ac:dyDescent="0.4">
      <c r="B54" s="176" t="str">
        <f>IFERROR(VLOOKUP(Government_revenues_table[[#This Row],[GFS Classification]],[1]!Table6_GFS_codes_classification[#Data],COLUMNS($F:F)+3,FALSE),"Do not enter data")</f>
        <v>Taxes (11E)</v>
      </c>
      <c r="C54" s="176" t="str">
        <f>IFERROR(VLOOKUP(Government_revenues_table[[#This Row],[GFS Classification]],[1]!Table6_GFS_codes_classification[#Data],COLUMNS($F:G)+3,FALSE),"Do not enter data")</f>
        <v>Taxes on income, profits and capital gains (111E)</v>
      </c>
      <c r="D54" s="176" t="str">
        <f>IFERROR(VLOOKUP(Government_revenues_table[[#This Row],[GFS Classification]],[1]!Table6_GFS_codes_classification[#Data],COLUMNS($F:H)+3,FALSE),"Do not enter data")</f>
        <v>Ordinary taxes on income, profits and capital gains (1112E1)</v>
      </c>
      <c r="E54" s="176" t="str">
        <f>IFERROR(VLOOKUP(Government_revenues_table[[#This Row],[GFS Classification]],[1]!Table6_GFS_codes_classification[#Data],COLUMNS($F:I)+3,FALSE),"Do not enter data")</f>
        <v>Ordinary taxes on income, profits and capital gains (1112E1)</v>
      </c>
      <c r="F54" s="220" t="s">
        <v>1521</v>
      </c>
      <c r="G54" s="236" t="s">
        <v>988</v>
      </c>
      <c r="H54" s="220" t="s">
        <v>2054</v>
      </c>
      <c r="I54" s="220" t="s">
        <v>1967</v>
      </c>
      <c r="J54" s="253">
        <f>'[3]Pre-Rec Costs '!$X8/[4]Sheet1!$D$367</f>
        <v>679793.48290887673</v>
      </c>
      <c r="K54" s="220" t="s">
        <v>1199</v>
      </c>
      <c r="M54" s="317"/>
      <c r="N54" s="317"/>
    </row>
    <row r="55" spans="2:14" ht="15.75" customHeight="1" x14ac:dyDescent="0.4">
      <c r="B55" s="176" t="str">
        <f>IFERROR(VLOOKUP(Government_revenues_table[[#This Row],[GFS Classification]],[1]!Table6_GFS_codes_classification[#Data],COLUMNS($F:F)+3,FALSE),"Do not enter data")</f>
        <v>Other revenue (14E)</v>
      </c>
      <c r="C55" s="176" t="str">
        <f>IFERROR(VLOOKUP(Government_revenues_table[[#This Row],[GFS Classification]],[1]!Table6_GFS_codes_classification[#Data],COLUMNS($F:G)+3,FALSE),"Do not enter data")</f>
        <v>Property income (141E)</v>
      </c>
      <c r="D55" s="176" t="str">
        <f>IFERROR(VLOOKUP(Government_revenues_table[[#This Row],[GFS Classification]],[1]!Table6_GFS_codes_classification[#Data],COLUMNS($F:H)+3,FALSE),"Do not enter data")</f>
        <v>Rent (1415E)</v>
      </c>
      <c r="E55" s="176" t="str">
        <f>IFERROR(VLOOKUP(Government_revenues_table[[#This Row],[GFS Classification]],[1]!Table6_GFS_codes_classification[#Data],COLUMNS($F:I)+3,FALSE),"Do not enter data")</f>
        <v>Royalties (1415E1)</v>
      </c>
      <c r="F55" s="220" t="s">
        <v>1510</v>
      </c>
      <c r="G55" s="236" t="s">
        <v>988</v>
      </c>
      <c r="H55" s="220" t="s">
        <v>2059</v>
      </c>
      <c r="I55" s="220" t="s">
        <v>1967</v>
      </c>
      <c r="J55" s="253">
        <f>'[3]Pre-Rec Costs '!$X$14/[4]Sheet1!$D$367</f>
        <v>1860.5543386217778</v>
      </c>
      <c r="K55" s="220" t="s">
        <v>1199</v>
      </c>
      <c r="M55" s="317"/>
      <c r="N55" s="317"/>
    </row>
    <row r="56" spans="2:14" ht="15.75" customHeight="1" x14ac:dyDescent="0.4">
      <c r="B56" s="176" t="str">
        <f>IFERROR(VLOOKUP(Government_revenues_table[[#This Row],[GFS Classification]],[1]!Table6_GFS_codes_classification[#Data],COLUMNS($F:F)+3,FALSE),"Do not enter data")</f>
        <v>Other revenue (14E)</v>
      </c>
      <c r="C56" s="176" t="str">
        <f>IFERROR(VLOOKUP(Government_revenues_table[[#This Row],[GFS Classification]],[1]!Table6_GFS_codes_classification[#Data],COLUMNS($F:G)+3,FALSE),"Do not enter data")</f>
        <v>Fines, penalties, and forfeits (143E)</v>
      </c>
      <c r="D56" s="176" t="str">
        <f>IFERROR(VLOOKUP(Government_revenues_table[[#This Row],[GFS Classification]],[1]!Table6_GFS_codes_classification[#Data],COLUMNS($F:H)+3,FALSE),"Do not enter data")</f>
        <v>Fines, penalties, and forfeits (143E)</v>
      </c>
      <c r="E56" s="176" t="str">
        <f>IFERROR(VLOOKUP(Government_revenues_table[[#This Row],[GFS Classification]],[1]!Table6_GFS_codes_classification[#Data],COLUMNS($F:I)+3,FALSE),"Do not enter data")</f>
        <v>Fines, penalties, and forfeits (143E)</v>
      </c>
      <c r="F56" s="220" t="s">
        <v>1486</v>
      </c>
      <c r="G56" s="236" t="s">
        <v>988</v>
      </c>
      <c r="H56" s="220" t="s">
        <v>2075</v>
      </c>
      <c r="I56" s="220" t="s">
        <v>1967</v>
      </c>
      <c r="J56" s="253">
        <f>'[3]Pre-Rec Costs '!$X$12/[4]Sheet1!$D$367</f>
        <v>4743.674966337584</v>
      </c>
      <c r="K56" s="220" t="s">
        <v>1199</v>
      </c>
      <c r="M56" s="317"/>
      <c r="N56" s="317"/>
    </row>
    <row r="57" spans="2:14" ht="15.75" customHeight="1" x14ac:dyDescent="0.4">
      <c r="B57" s="176" t="str">
        <f>IFERROR(VLOOKUP(Government_revenues_table[[#This Row],[GFS Classification]],[1]!Table6_GFS_codes_classification[#Data],COLUMNS($F:F)+3,FALSE),"Do not enter data")</f>
        <v>Do not enter data</v>
      </c>
      <c r="C57" s="176" t="str">
        <f>IFERROR(VLOOKUP(Government_revenues_table[[#This Row],[GFS Classification]],[1]!Table6_GFS_codes_classification[#Data],COLUMNS($F:G)+3,FALSE),"Do not enter data")</f>
        <v>Do not enter data</v>
      </c>
      <c r="D57" s="176" t="str">
        <f>IFERROR(VLOOKUP(Government_revenues_table[[#This Row],[GFS Classification]],[1]!Table6_GFS_codes_classification[#Data],COLUMNS($F:H)+3,FALSE),"Do not enter data")</f>
        <v>Do not enter data</v>
      </c>
      <c r="E57" s="176" t="str">
        <f>IFERROR(VLOOKUP(Government_revenues_table[[#This Row],[GFS Classification]],[1]!Table6_GFS_codes_classification[#Data],COLUMNS($F:I)+3,FALSE),"Do not enter data")</f>
        <v>Do not enter data</v>
      </c>
      <c r="G57" s="236"/>
      <c r="J57" s="253"/>
      <c r="M57" s="317"/>
      <c r="N57" s="317"/>
    </row>
    <row r="58" spans="2:14" ht="15.75" customHeight="1" x14ac:dyDescent="0.4">
      <c r="B58" s="176" t="str">
        <f>IFERROR(VLOOKUP(Government_revenues_table[[#This Row],[GFS Classification]],[1]!Table6_GFS_codes_classification[#Data],COLUMNS($F:F)+3,FALSE),"Do not enter data")</f>
        <v>Do not enter data</v>
      </c>
      <c r="C58" s="176" t="str">
        <f>IFERROR(VLOOKUP(Government_revenues_table[[#This Row],[GFS Classification]],[1]!Table6_GFS_codes_classification[#Data],COLUMNS($F:G)+3,FALSE),"Do not enter data")</f>
        <v>Do not enter data</v>
      </c>
      <c r="D58" s="176" t="str">
        <f>IFERROR(VLOOKUP(Government_revenues_table[[#This Row],[GFS Classification]],[1]!Table6_GFS_codes_classification[#Data],COLUMNS($F:H)+3,FALSE),"Do not enter data")</f>
        <v>Do not enter data</v>
      </c>
      <c r="E58" s="176" t="str">
        <f>IFERROR(VLOOKUP(Government_revenues_table[[#This Row],[GFS Classification]],[1]!Table6_GFS_codes_classification[#Data],COLUMNS($F:I)+3,FALSE),"Do not enter data")</f>
        <v>Do not enter data</v>
      </c>
      <c r="G58" s="236"/>
      <c r="J58" s="253"/>
      <c r="M58" s="317"/>
      <c r="N58" s="317"/>
    </row>
    <row r="59" spans="2:14" ht="15.75" customHeight="1" x14ac:dyDescent="0.4">
      <c r="B59" s="176" t="str">
        <f>IFERROR(VLOOKUP(Government_revenues_table[[#This Row],[GFS Classification]],[1]!Table6_GFS_codes_classification[#Data],COLUMNS($F:F)+3,FALSE),"Do not enter data")</f>
        <v>Do not enter data</v>
      </c>
      <c r="C59" s="176" t="str">
        <f>IFERROR(VLOOKUP(Government_revenues_table[[#This Row],[GFS Classification]],[1]!Table6_GFS_codes_classification[#Data],COLUMNS($F:G)+3,FALSE),"Do not enter data")</f>
        <v>Do not enter data</v>
      </c>
      <c r="D59" s="176" t="str">
        <f>IFERROR(VLOOKUP(Government_revenues_table[[#This Row],[GFS Classification]],[1]!Table6_GFS_codes_classification[#Data],COLUMNS($F:H)+3,FALSE),"Do not enter data")</f>
        <v>Do not enter data</v>
      </c>
      <c r="E59" s="176" t="str">
        <f>IFERROR(VLOOKUP(Government_revenues_table[[#This Row],[GFS Classification]],[1]!Table6_GFS_codes_classification[#Data],COLUMNS($F:I)+3,FALSE),"Do not enter data")</f>
        <v>Do not enter data</v>
      </c>
      <c r="G59" s="236"/>
      <c r="J59" s="253"/>
      <c r="M59" s="317"/>
      <c r="N59" s="317"/>
    </row>
    <row r="60" spans="2:14" ht="15.75" customHeight="1" x14ac:dyDescent="0.4">
      <c r="B60" s="176" t="str">
        <f>IFERROR(VLOOKUP(Government_revenues_table[[#This Row],[GFS Classification]],[1]!Table6_GFS_codes_classification[#Data],COLUMNS($F:F)+3,FALSE),"Do not enter data")</f>
        <v>Do not enter data</v>
      </c>
      <c r="C60" s="176" t="str">
        <f>IFERROR(VLOOKUP(Government_revenues_table[[#This Row],[GFS Classification]],[1]!Table6_GFS_codes_classification[#Data],COLUMNS($F:G)+3,FALSE),"Do not enter data")</f>
        <v>Do not enter data</v>
      </c>
      <c r="D60" s="176" t="str">
        <f>IFERROR(VLOOKUP(Government_revenues_table[[#This Row],[GFS Classification]],[1]!Table6_GFS_codes_classification[#Data],COLUMNS($F:H)+3,FALSE),"Do not enter data")</f>
        <v>Do not enter data</v>
      </c>
      <c r="E60" s="176" t="str">
        <f>IFERROR(VLOOKUP(Government_revenues_table[[#This Row],[GFS Classification]],[1]!Table6_GFS_codes_classification[#Data],COLUMNS($F:I)+3,FALSE),"Do not enter data")</f>
        <v>Do not enter data</v>
      </c>
      <c r="G60" s="236"/>
      <c r="J60" s="253"/>
      <c r="M60" s="317"/>
      <c r="N60" s="317"/>
    </row>
    <row r="61" spans="2:14" ht="15.75" customHeight="1" x14ac:dyDescent="0.4">
      <c r="B61" s="176" t="str">
        <f>IFERROR(VLOOKUP(Government_revenues_table[[#This Row],[GFS Classification]],[1]!Table6_GFS_codes_classification[#Data],COLUMNS($F:F)+3,FALSE),"Do not enter data")</f>
        <v>Do not enter data</v>
      </c>
      <c r="C61" s="176" t="str">
        <f>IFERROR(VLOOKUP(Government_revenues_table[[#This Row],[GFS Classification]],[1]!Table6_GFS_codes_classification[#Data],COLUMNS($F:G)+3,FALSE),"Do not enter data")</f>
        <v>Do not enter data</v>
      </c>
      <c r="D61" s="176" t="str">
        <f>IFERROR(VLOOKUP(Government_revenues_table[[#This Row],[GFS Classification]],[1]!Table6_GFS_codes_classification[#Data],COLUMNS($F:H)+3,FALSE),"Do not enter data")</f>
        <v>Do not enter data</v>
      </c>
      <c r="E61" s="176" t="str">
        <f>IFERROR(VLOOKUP(Government_revenues_table[[#This Row],[GFS Classification]],[1]!Table6_GFS_codes_classification[#Data],COLUMNS($F:I)+3,FALSE),"Do not enter data")</f>
        <v>Do not enter data</v>
      </c>
      <c r="G61" s="236"/>
      <c r="J61" s="253"/>
      <c r="M61" s="317"/>
      <c r="N61" s="317"/>
    </row>
    <row r="62" spans="2:14" ht="15.75" customHeight="1" x14ac:dyDescent="0.4">
      <c r="B62" s="176" t="str">
        <f>IFERROR(VLOOKUP(Government_revenues_table[[#This Row],[GFS Classification]],[1]!Table6_GFS_codes_classification[#Data],COLUMNS($F:F)+3,FALSE),"Do not enter data")</f>
        <v>Do not enter data</v>
      </c>
      <c r="C62" s="176" t="str">
        <f>IFERROR(VLOOKUP(Government_revenues_table[[#This Row],[GFS Classification]],[1]!Table6_GFS_codes_classification[#Data],COLUMNS($F:G)+3,FALSE),"Do not enter data")</f>
        <v>Do not enter data</v>
      </c>
      <c r="D62" s="176" t="str">
        <f>IFERROR(VLOOKUP(Government_revenues_table[[#This Row],[GFS Classification]],[1]!Table6_GFS_codes_classification[#Data],COLUMNS($F:H)+3,FALSE),"Do not enter data")</f>
        <v>Do not enter data</v>
      </c>
      <c r="E62" s="176" t="str">
        <f>IFERROR(VLOOKUP(Government_revenues_table[[#This Row],[GFS Classification]],[1]!Table6_GFS_codes_classification[#Data],COLUMNS($F:I)+3,FALSE),"Do not enter data")</f>
        <v>Do not enter data</v>
      </c>
      <c r="G62" s="236"/>
      <c r="J62" s="253"/>
      <c r="M62" s="317"/>
      <c r="N62" s="317"/>
    </row>
    <row r="63" spans="2:14" ht="15.75" customHeight="1" x14ac:dyDescent="0.4">
      <c r="B63" s="176" t="str">
        <f>IFERROR(VLOOKUP(Government_revenues_table[[#This Row],[GFS Classification]],[1]!Table6_GFS_codes_classification[#Data],COLUMNS($F:F)+3,FALSE),"Do not enter data")</f>
        <v>Do not enter data</v>
      </c>
      <c r="C63" s="176" t="str">
        <f>IFERROR(VLOOKUP(Government_revenues_table[[#This Row],[GFS Classification]],[1]!Table6_GFS_codes_classification[#Data],COLUMNS($F:G)+3,FALSE),"Do not enter data")</f>
        <v>Do not enter data</v>
      </c>
      <c r="D63" s="176" t="str">
        <f>IFERROR(VLOOKUP(Government_revenues_table[[#This Row],[GFS Classification]],[1]!Table6_GFS_codes_classification[#Data],COLUMNS($F:H)+3,FALSE),"Do not enter data")</f>
        <v>Do not enter data</v>
      </c>
      <c r="E63" s="176" t="str">
        <f>IFERROR(VLOOKUP(Government_revenues_table[[#This Row],[GFS Classification]],[1]!Table6_GFS_codes_classification[#Data],COLUMNS($F:I)+3,FALSE),"Do not enter data")</f>
        <v>Do not enter data</v>
      </c>
      <c r="G63" s="236"/>
      <c r="J63" s="253"/>
      <c r="M63" s="317"/>
      <c r="N63" s="317"/>
    </row>
    <row r="64" spans="2:14" ht="15.75" customHeight="1" x14ac:dyDescent="0.4">
      <c r="B64" s="176" t="str">
        <f>IFERROR(VLOOKUP(Government_revenues_table[[#This Row],[GFS Classification]],[1]!Table6_GFS_codes_classification[#Data],COLUMNS($F:F)+3,FALSE),"Do not enter data")</f>
        <v>Do not enter data</v>
      </c>
      <c r="C64" s="176" t="str">
        <f>IFERROR(VLOOKUP(Government_revenues_table[[#This Row],[GFS Classification]],[1]!Table6_GFS_codes_classification[#Data],COLUMNS($F:G)+3,FALSE),"Do not enter data")</f>
        <v>Do not enter data</v>
      </c>
      <c r="D64" s="176" t="str">
        <f>IFERROR(VLOOKUP(Government_revenues_table[[#This Row],[GFS Classification]],[1]!Table6_GFS_codes_classification[#Data],COLUMNS($F:H)+3,FALSE),"Do not enter data")</f>
        <v>Do not enter data</v>
      </c>
      <c r="E64" s="176" t="str">
        <f>IFERROR(VLOOKUP(Government_revenues_table[[#This Row],[GFS Classification]],[1]!Table6_GFS_codes_classification[#Data],COLUMNS($F:I)+3,FALSE),"Do not enter data")</f>
        <v>Do not enter data</v>
      </c>
      <c r="G64" s="236"/>
      <c r="J64" s="253"/>
      <c r="M64" s="317"/>
      <c r="N64" s="317"/>
    </row>
    <row r="65" spans="2:20" ht="15.75" customHeight="1" x14ac:dyDescent="0.4">
      <c r="B65" s="176" t="str">
        <f>IFERROR(VLOOKUP(Government_revenues_table[[#This Row],[GFS Classification]],[1]!Table6_GFS_codes_classification[#Data],COLUMNS($F:F)+3,FALSE),"Do not enter data")</f>
        <v>Do not enter data</v>
      </c>
      <c r="C65" s="176" t="str">
        <f>IFERROR(VLOOKUP(Government_revenues_table[[#This Row],[GFS Classification]],[1]!Table6_GFS_codes_classification[#Data],COLUMNS($F:G)+3,FALSE),"Do not enter data")</f>
        <v>Do not enter data</v>
      </c>
      <c r="D65" s="176" t="str">
        <f>IFERROR(VLOOKUP(Government_revenues_table[[#This Row],[GFS Classification]],[1]!Table6_GFS_codes_classification[#Data],COLUMNS($F:H)+3,FALSE),"Do not enter data")</f>
        <v>Do not enter data</v>
      </c>
      <c r="E65" s="176" t="str">
        <f>IFERROR(VLOOKUP(Government_revenues_table[[#This Row],[GFS Classification]],[1]!Table6_GFS_codes_classification[#Data],COLUMNS($F:I)+3,FALSE),"Do not enter data")</f>
        <v>Do not enter data</v>
      </c>
      <c r="G65" s="236"/>
      <c r="J65" s="253"/>
      <c r="M65" s="317"/>
      <c r="N65" s="317"/>
    </row>
    <row r="66" spans="2:20" ht="15.75" customHeight="1" x14ac:dyDescent="0.4">
      <c r="B66" s="176" t="str">
        <f>IFERROR(VLOOKUP(Government_revenues_table[[#This Row],[GFS Classification]],[1]!Table6_GFS_codes_classification[#Data],COLUMNS($F:F)+3,FALSE),"Do not enter data")</f>
        <v>Do not enter data</v>
      </c>
      <c r="C66" s="176" t="str">
        <f>IFERROR(VLOOKUP(Government_revenues_table[[#This Row],[GFS Classification]],[1]!Table6_GFS_codes_classification[#Data],COLUMNS($F:G)+3,FALSE),"Do not enter data")</f>
        <v>Do not enter data</v>
      </c>
      <c r="D66" s="176" t="str">
        <f>IFERROR(VLOOKUP(Government_revenues_table[[#This Row],[GFS Classification]],[1]!Table6_GFS_codes_classification[#Data],COLUMNS($F:H)+3,FALSE),"Do not enter data")</f>
        <v>Do not enter data</v>
      </c>
      <c r="E66" s="176" t="str">
        <f>IFERROR(VLOOKUP(Government_revenues_table[[#This Row],[GFS Classification]],[1]!Table6_GFS_codes_classification[#Data],COLUMNS($F:I)+3,FALSE),"Do not enter data")</f>
        <v>Do not enter data</v>
      </c>
      <c r="G66" s="236"/>
      <c r="J66" s="253"/>
      <c r="M66" s="317"/>
      <c r="N66" s="317"/>
    </row>
    <row r="67" spans="2:20" ht="15.75" customHeight="1" x14ac:dyDescent="0.4">
      <c r="B67" s="176" t="str">
        <f>IFERROR(VLOOKUP(Government_revenues_table[[#This Row],[GFS Classification]],[1]!Table6_GFS_codes_classification[#Data],COLUMNS($F:F)+3,FALSE),"Do not enter data")</f>
        <v>Do not enter data</v>
      </c>
      <c r="C67" s="176" t="str">
        <f>IFERROR(VLOOKUP(Government_revenues_table[[#This Row],[GFS Classification]],[1]!Table6_GFS_codes_classification[#Data],COLUMNS($F:G)+3,FALSE),"Do not enter data")</f>
        <v>Do not enter data</v>
      </c>
      <c r="D67" s="176" t="str">
        <f>IFERROR(VLOOKUP(Government_revenues_table[[#This Row],[GFS Classification]],[1]!Table6_GFS_codes_classification[#Data],COLUMNS($F:H)+3,FALSE),"Do not enter data")</f>
        <v>Do not enter data</v>
      </c>
      <c r="E67" s="176" t="str">
        <f>IFERROR(VLOOKUP(Government_revenues_table[[#This Row],[GFS Classification]],[1]!Table6_GFS_codes_classification[#Data],COLUMNS($F:I)+3,FALSE),"Do not enter data")</f>
        <v>Do not enter data</v>
      </c>
      <c r="G67" s="236"/>
      <c r="J67" s="253"/>
      <c r="M67" s="317"/>
      <c r="N67" s="317"/>
    </row>
    <row r="68" spans="2:20" x14ac:dyDescent="0.4">
      <c r="B68" s="176"/>
      <c r="C68" s="176"/>
      <c r="D68" s="176"/>
      <c r="E68" s="176"/>
      <c r="J68" s="224"/>
    </row>
    <row r="69" spans="2:20" x14ac:dyDescent="0.4">
      <c r="B69" s="176"/>
      <c r="C69" s="176"/>
      <c r="D69" s="176"/>
      <c r="E69" s="176"/>
      <c r="J69" s="224"/>
    </row>
    <row r="70" spans="2:20" x14ac:dyDescent="0.4">
      <c r="B70" s="176"/>
      <c r="C70" s="176"/>
      <c r="D70" s="176"/>
      <c r="E70" s="176"/>
      <c r="J70" s="224"/>
      <c r="R70" s="254"/>
    </row>
    <row r="71" spans="2:20" x14ac:dyDescent="0.4">
      <c r="B71" s="176"/>
      <c r="C71" s="176"/>
      <c r="D71" s="176"/>
      <c r="E71" s="176"/>
      <c r="J71" s="224"/>
    </row>
    <row r="72" spans="2:20" x14ac:dyDescent="0.4">
      <c r="B72" s="176"/>
      <c r="C72" s="176"/>
      <c r="D72" s="176"/>
      <c r="E72" s="176"/>
      <c r="J72" s="224"/>
    </row>
    <row r="73" spans="2:20" x14ac:dyDescent="0.4">
      <c r="B73" s="176"/>
      <c r="C73" s="176"/>
      <c r="D73" s="176"/>
      <c r="E73" s="176"/>
      <c r="J73" s="224"/>
      <c r="T73" s="254"/>
    </row>
    <row r="74" spans="2:20" x14ac:dyDescent="0.4">
      <c r="B74" s="176"/>
      <c r="C74" s="176"/>
      <c r="D74" s="176"/>
      <c r="E74" s="176"/>
      <c r="J74" s="224"/>
      <c r="T74" s="255"/>
    </row>
    <row r="75" spans="2:20" x14ac:dyDescent="0.4">
      <c r="B75" s="176"/>
      <c r="C75" s="176"/>
      <c r="D75" s="176"/>
      <c r="E75" s="176"/>
      <c r="J75" s="224"/>
    </row>
    <row r="76" spans="2:20" x14ac:dyDescent="0.4">
      <c r="B76" s="176"/>
      <c r="C76" s="176"/>
      <c r="D76" s="176"/>
      <c r="E76" s="176"/>
      <c r="J76" s="224"/>
      <c r="R76" s="254"/>
    </row>
    <row r="77" spans="2:20" x14ac:dyDescent="0.4">
      <c r="B77" s="176"/>
      <c r="C77" s="176"/>
      <c r="D77" s="176"/>
      <c r="E77" s="176"/>
      <c r="J77" s="224"/>
      <c r="R77" s="255"/>
      <c r="T77" s="254"/>
    </row>
    <row r="78" spans="2:20" x14ac:dyDescent="0.4">
      <c r="B78" s="176"/>
      <c r="C78" s="176"/>
      <c r="D78" s="176"/>
      <c r="E78" s="176"/>
      <c r="J78" s="224"/>
      <c r="R78" s="255"/>
      <c r="T78" s="255"/>
    </row>
    <row r="79" spans="2:20" x14ac:dyDescent="0.4">
      <c r="B79" s="177"/>
      <c r="C79" s="177"/>
      <c r="D79" s="177"/>
      <c r="E79" s="177"/>
      <c r="J79" s="224"/>
      <c r="R79" s="255"/>
      <c r="T79" s="254"/>
    </row>
    <row r="80" spans="2:20" x14ac:dyDescent="0.4">
      <c r="B80" s="176"/>
      <c r="C80" s="176"/>
      <c r="D80" s="176"/>
      <c r="E80" s="176"/>
      <c r="J80" s="224"/>
      <c r="T80" s="254"/>
    </row>
    <row r="81" spans="2:20" x14ac:dyDescent="0.4">
      <c r="B81" s="176"/>
      <c r="C81" s="176"/>
      <c r="D81" s="176"/>
      <c r="E81" s="176"/>
      <c r="J81" s="224"/>
    </row>
    <row r="82" spans="2:20" x14ac:dyDescent="0.4">
      <c r="B82" s="176"/>
      <c r="C82" s="176"/>
      <c r="D82" s="176"/>
      <c r="E82" s="176"/>
      <c r="J82" s="224"/>
      <c r="T82" s="255"/>
    </row>
    <row r="83" spans="2:20" x14ac:dyDescent="0.4">
      <c r="B83" s="176" t="str">
        <f>IFERROR(VLOOKUP(Government_revenues_table[[#This Row],[GFS Classification]],[1]!Table6_GFS_codes_classification[#Data],COLUMNS($F:F)+3,FALSE),"Do not enter data")</f>
        <v>Do not enter data</v>
      </c>
      <c r="C83" s="176" t="str">
        <f>IFERROR(VLOOKUP(Government_revenues_table[[#This Row],[GFS Classification]],[1]!Table6_GFS_codes_classification[#Data],COLUMNS($F:G)+3,FALSE),"Do not enter data")</f>
        <v>Do not enter data</v>
      </c>
      <c r="D83" s="176" t="str">
        <f>IFERROR(VLOOKUP(Government_revenues_table[[#This Row],[GFS Classification]],[1]!Table6_GFS_codes_classification[#Data],COLUMNS($F:H)+3,FALSE),"Do not enter data")</f>
        <v>Do not enter data</v>
      </c>
      <c r="E83" s="176" t="str">
        <f>IFERROR(VLOOKUP(Government_revenues_table[[#This Row],[GFS Classification]],[1]!Table6_GFS_codes_classification[#Data],COLUMNS($F:I)+3,FALSE),"Do not enter data")</f>
        <v>Do not enter data</v>
      </c>
      <c r="F83" s="172" t="s">
        <v>1575</v>
      </c>
      <c r="J83" s="224" t="s">
        <v>1562</v>
      </c>
      <c r="K83" s="220" t="s">
        <v>1885</v>
      </c>
    </row>
    <row r="84" spans="2:20" ht="15.5" thickBot="1" x14ac:dyDescent="0.45"/>
    <row r="85" spans="2:20" ht="16.5" thickBot="1" x14ac:dyDescent="0.45">
      <c r="I85" s="214" t="s">
        <v>1960</v>
      </c>
      <c r="J85" s="175">
        <f>SUMIF(Government_revenues_table[Currency],"USD",Government_revenues_table[Revenue value])+(IFERROR(SUMIF(Government_revenues_table[Currency],"&lt;&gt;USD",Government_revenues_table[Revenue value])/'[1]Part 1 - About'!$E$45,0))</f>
        <v>4478852802.0962439</v>
      </c>
      <c r="T85" s="255"/>
    </row>
    <row r="86" spans="2:20" ht="21" customHeight="1" thickBot="1" x14ac:dyDescent="0.45">
      <c r="I86" s="12"/>
      <c r="J86" s="254"/>
    </row>
    <row r="87" spans="2:20" ht="16.5" thickBot="1" x14ac:dyDescent="0.45">
      <c r="I87" s="214" t="str">
        <f>"Total in "&amp;'[1]Part 1 - About'!E44</f>
        <v>Total in TTD</v>
      </c>
      <c r="J87" s="175">
        <f>IF('[1]Part 1 - About'!$E$44="USD",0,SUMIF(Government_revenues_table[Currency],'[1]Part 1 - About'!$E$44,Government_revenues_table[Revenue value]))+(IFERROR(SUMIF(Government_revenues_table[Currency],"USD",Government_revenues_table[Revenue value])*'[1]Part 1 - About'!$E$45,0))</f>
        <v>30259122990.492882</v>
      </c>
    </row>
    <row r="91" spans="2:20" ht="22.5" x14ac:dyDescent="0.4">
      <c r="F91" s="171" t="s">
        <v>1567</v>
      </c>
      <c r="G91" s="171"/>
      <c r="H91" s="183"/>
      <c r="I91" s="183"/>
      <c r="J91" s="183"/>
      <c r="K91" s="183"/>
    </row>
    <row r="92" spans="2:20" x14ac:dyDescent="0.4">
      <c r="F92" s="256" t="s">
        <v>1568</v>
      </c>
      <c r="G92" s="257"/>
      <c r="H92" s="257"/>
      <c r="I92" s="257"/>
      <c r="J92" s="178"/>
      <c r="K92" s="257"/>
    </row>
    <row r="93" spans="2:20" x14ac:dyDescent="0.4">
      <c r="F93" s="256"/>
      <c r="G93" s="257"/>
      <c r="H93" s="257"/>
      <c r="I93" s="257"/>
      <c r="J93" s="178"/>
      <c r="K93" s="257"/>
    </row>
    <row r="94" spans="2:20" x14ac:dyDescent="0.4">
      <c r="F94" s="256"/>
      <c r="G94" s="257"/>
      <c r="H94" s="257"/>
      <c r="I94" s="257"/>
      <c r="J94" s="178"/>
      <c r="K94" s="257"/>
    </row>
    <row r="95" spans="2:20" x14ac:dyDescent="0.4">
      <c r="F95" s="256" t="s">
        <v>1555</v>
      </c>
      <c r="G95" s="257" t="s">
        <v>1940</v>
      </c>
      <c r="H95" s="257"/>
      <c r="I95" s="257"/>
      <c r="J95" s="178"/>
      <c r="K95" s="257"/>
    </row>
    <row r="96" spans="2:20" x14ac:dyDescent="0.4">
      <c r="F96" s="256" t="s">
        <v>1556</v>
      </c>
      <c r="G96" s="257" t="s">
        <v>1941</v>
      </c>
      <c r="H96" s="257"/>
      <c r="I96" s="257"/>
      <c r="J96" s="178"/>
      <c r="K96" s="257"/>
    </row>
    <row r="97" spans="6:14" x14ac:dyDescent="0.4">
      <c r="F97" s="256"/>
      <c r="G97" s="258" t="s">
        <v>1493</v>
      </c>
      <c r="H97" s="258" t="s">
        <v>1436</v>
      </c>
      <c r="I97" s="258" t="s">
        <v>1499</v>
      </c>
      <c r="J97" s="179" t="s">
        <v>1437</v>
      </c>
      <c r="K97" s="258" t="s">
        <v>1006</v>
      </c>
    </row>
    <row r="98" spans="6:14" x14ac:dyDescent="0.4">
      <c r="F98" s="256"/>
      <c r="G98" s="259"/>
      <c r="H98" s="259"/>
      <c r="I98" s="259"/>
      <c r="J98" s="180"/>
      <c r="K98" s="181" t="s">
        <v>1199</v>
      </c>
    </row>
    <row r="99" spans="6:14" x14ac:dyDescent="0.4">
      <c r="F99" s="256"/>
      <c r="G99" s="257" t="s">
        <v>988</v>
      </c>
      <c r="H99" s="257" t="s">
        <v>1564</v>
      </c>
      <c r="I99" s="257" t="s">
        <v>1565</v>
      </c>
      <c r="J99" s="178"/>
      <c r="K99" s="257" t="s">
        <v>1199</v>
      </c>
    </row>
    <row r="100" spans="6:14" ht="15.5" thickBot="1" x14ac:dyDescent="0.45">
      <c r="F100" s="256"/>
      <c r="G100" s="260" t="s">
        <v>1566</v>
      </c>
      <c r="H100" s="260"/>
      <c r="I100" s="260"/>
      <c r="J100" s="182">
        <f>SUM(J98:J99)</f>
        <v>0</v>
      </c>
      <c r="K100" s="260" t="s">
        <v>1199</v>
      </c>
    </row>
    <row r="101" spans="6:14" ht="15.5" thickTop="1" x14ac:dyDescent="0.4">
      <c r="F101" s="256" t="s">
        <v>1557</v>
      </c>
      <c r="G101" s="257" t="s">
        <v>1560</v>
      </c>
      <c r="H101" s="257"/>
      <c r="I101" s="257"/>
      <c r="J101" s="178"/>
      <c r="K101" s="257"/>
    </row>
    <row r="102" spans="6:14" x14ac:dyDescent="0.4">
      <c r="F102" s="256" t="s">
        <v>1558</v>
      </c>
      <c r="G102" s="257" t="s">
        <v>1560</v>
      </c>
      <c r="H102" s="257"/>
      <c r="I102" s="257"/>
      <c r="J102" s="178"/>
      <c r="K102" s="257"/>
    </row>
    <row r="103" spans="6:14" x14ac:dyDescent="0.4">
      <c r="F103" s="256" t="s">
        <v>1559</v>
      </c>
      <c r="G103" s="257" t="s">
        <v>1560</v>
      </c>
      <c r="H103" s="257"/>
      <c r="I103" s="257"/>
      <c r="J103" s="178"/>
      <c r="K103" s="257"/>
    </row>
    <row r="104" spans="6:14" x14ac:dyDescent="0.4">
      <c r="F104" s="256"/>
      <c r="G104" s="257"/>
      <c r="H104" s="257"/>
      <c r="I104" s="257"/>
      <c r="J104" s="178"/>
      <c r="K104" s="257"/>
    </row>
    <row r="105" spans="6:14" x14ac:dyDescent="0.4">
      <c r="F105" s="256"/>
      <c r="G105" s="257"/>
      <c r="H105" s="257"/>
      <c r="I105" s="257"/>
      <c r="J105" s="178"/>
      <c r="K105" s="257"/>
    </row>
    <row r="106" spans="6:14" ht="18.75" customHeight="1" x14ac:dyDescent="0.4">
      <c r="F106" s="256"/>
      <c r="G106" s="257"/>
      <c r="H106" s="257"/>
      <c r="I106" s="257"/>
      <c r="J106" s="178"/>
      <c r="K106" s="257"/>
    </row>
    <row r="107" spans="6:14" ht="15.75" customHeight="1" x14ac:dyDescent="0.4">
      <c r="F107" s="256"/>
      <c r="G107" s="257"/>
      <c r="H107" s="257"/>
      <c r="I107" s="257"/>
      <c r="J107" s="178"/>
      <c r="K107" s="257"/>
    </row>
    <row r="108" spans="6:14" x14ac:dyDescent="0.4">
      <c r="F108" s="256"/>
      <c r="G108" s="257"/>
      <c r="H108" s="257"/>
      <c r="I108" s="257"/>
      <c r="J108" s="178"/>
      <c r="K108" s="257"/>
    </row>
    <row r="109" spans="6:14" x14ac:dyDescent="0.4">
      <c r="F109" s="256"/>
      <c r="G109" s="257"/>
      <c r="H109" s="257"/>
      <c r="I109" s="257"/>
      <c r="J109" s="178"/>
      <c r="K109" s="257"/>
    </row>
    <row r="110" spans="6:14" x14ac:dyDescent="0.4">
      <c r="F110" s="251"/>
      <c r="G110" s="251"/>
      <c r="H110" s="251"/>
      <c r="I110" s="251"/>
      <c r="J110" s="251"/>
      <c r="K110" s="251"/>
    </row>
    <row r="111" spans="6:14" ht="15.75" customHeight="1" thickBot="1" x14ac:dyDescent="0.45">
      <c r="F111" s="318"/>
      <c r="G111" s="318"/>
      <c r="H111" s="318"/>
      <c r="I111" s="318"/>
      <c r="J111" s="318"/>
      <c r="K111" s="318"/>
      <c r="L111" s="318"/>
      <c r="M111" s="318"/>
      <c r="N111" s="318"/>
    </row>
    <row r="112" spans="6:14" x14ac:dyDescent="0.4">
      <c r="F112" s="319"/>
      <c r="G112" s="319"/>
      <c r="H112" s="319"/>
      <c r="I112" s="319"/>
      <c r="J112" s="319"/>
      <c r="K112" s="319"/>
      <c r="L112" s="319"/>
      <c r="M112" s="319"/>
      <c r="N112" s="319"/>
    </row>
    <row r="113" spans="6:14" ht="15.5" thickBot="1" x14ac:dyDescent="0.45">
      <c r="F113" s="288" t="s">
        <v>1854</v>
      </c>
      <c r="G113" s="289"/>
      <c r="H113" s="289"/>
      <c r="I113" s="289"/>
      <c r="J113" s="289"/>
      <c r="K113" s="289"/>
      <c r="L113" s="289"/>
      <c r="M113" s="289"/>
      <c r="N113" s="289"/>
    </row>
    <row r="114" spans="6:14" x14ac:dyDescent="0.4">
      <c r="F114" s="290" t="s">
        <v>1873</v>
      </c>
      <c r="G114" s="291"/>
      <c r="H114" s="291"/>
      <c r="I114" s="291"/>
      <c r="J114" s="291"/>
      <c r="K114" s="291"/>
      <c r="L114" s="291"/>
      <c r="M114" s="291"/>
      <c r="N114" s="291"/>
    </row>
    <row r="115" spans="6:14" ht="15.5" thickBot="1" x14ac:dyDescent="0.45">
      <c r="F115" s="320"/>
      <c r="G115" s="320"/>
      <c r="H115" s="320"/>
      <c r="I115" s="320"/>
      <c r="J115" s="320"/>
      <c r="K115" s="320"/>
      <c r="L115" s="320"/>
      <c r="M115" s="320"/>
      <c r="N115" s="320"/>
    </row>
    <row r="116" spans="6:14" x14ac:dyDescent="0.4">
      <c r="F116" s="300" t="s">
        <v>1853</v>
      </c>
      <c r="G116" s="300"/>
      <c r="H116" s="300"/>
      <c r="I116" s="300"/>
      <c r="J116" s="300"/>
      <c r="K116" s="300"/>
      <c r="L116" s="300"/>
      <c r="M116" s="300"/>
      <c r="N116" s="300"/>
    </row>
    <row r="117" spans="6:14" ht="15.75" customHeight="1" x14ac:dyDescent="0.4">
      <c r="F117" s="306" t="s">
        <v>1874</v>
      </c>
      <c r="G117" s="306"/>
      <c r="H117" s="306"/>
      <c r="I117" s="306"/>
      <c r="J117" s="306"/>
      <c r="K117" s="306"/>
      <c r="L117" s="306"/>
      <c r="M117" s="306"/>
      <c r="N117" s="306"/>
    </row>
    <row r="118" spans="6:14" x14ac:dyDescent="0.4">
      <c r="F118" s="300" t="s">
        <v>1875</v>
      </c>
      <c r="G118" s="300"/>
      <c r="H118" s="300"/>
      <c r="I118" s="300"/>
      <c r="J118" s="300"/>
      <c r="K118" s="300"/>
      <c r="L118" s="300"/>
      <c r="M118" s="300"/>
      <c r="N118" s="300"/>
    </row>
  </sheetData>
  <sheetProtection insertRows="0"/>
  <protectedRanges>
    <protectedRange algorithmName="SHA-512" hashValue="19r0bVvPR7yZA0UiYij7Tv1CBk3noIABvFePbLhCJ4nk3L6A+Fy+RdPPS3STf+a52x4pG2PQK4FAkXK9epnlIA==" saltValue="gQC4yrLvnbJqxYZ0KSEoZA==" spinCount="100000" sqref="K98 K85 I71:K83 F71:G83 G22:G24 G36 F25:G35 J57:K67 K22:K56 F37:G67" name="Government revenues"/>
    <protectedRange algorithmName="SHA-512" hashValue="19r0bVvPR7yZA0UiYij7Tv1CBk3noIABvFePbLhCJ4nk3L6A+Fy+RdPPS3STf+a52x4pG2PQK4FAkXK9epnlIA==" saltValue="gQC4yrLvnbJqxYZ0KSEoZA==" spinCount="100000" sqref="F23:F24 F36" name="Government revenues_1"/>
    <protectedRange algorithmName="SHA-512" hashValue="19r0bVvPR7yZA0UiYij7Tv1CBk3noIABvFePbLhCJ4nk3L6A+Fy+RdPPS3STf+a52x4pG2PQK4FAkXK9epnlIA==" saltValue="gQC4yrLvnbJqxYZ0KSEoZA==" spinCount="100000" sqref="F22" name="Government revenues_2"/>
    <protectedRange algorithmName="SHA-512" hashValue="19r0bVvPR7yZA0UiYij7Tv1CBk3noIABvFePbLhCJ4nk3L6A+Fy+RdPPS3STf+a52x4pG2PQK4FAkXK9epnlIA==" saltValue="gQC4yrLvnbJqxYZ0KSEoZA==" spinCount="100000" sqref="I22:I67" name="Government revenues_3"/>
    <protectedRange algorithmName="SHA-512" hashValue="19r0bVvPR7yZA0UiYij7Tv1CBk3noIABvFePbLhCJ4nk3L6A+Fy+RdPPS3STf+a52x4pG2PQK4FAkXK9epnlIA==" saltValue="gQC4yrLvnbJqxYZ0KSEoZA==" spinCount="100000" sqref="J68:K70 F68:G70" name="Government revenues_4"/>
    <protectedRange algorithmName="SHA-512" hashValue="19r0bVvPR7yZA0UiYij7Tv1CBk3noIABvFePbLhCJ4nk3L6A+Fy+RdPPS3STf+a52x4pG2PQK4FAkXK9epnlIA==" saltValue="gQC4yrLvnbJqxYZ0KSEoZA==" spinCount="100000" sqref="I68:I70" name="Government revenues_3_1"/>
    <protectedRange algorithmName="SHA-512" hashValue="19r0bVvPR7yZA0UiYij7Tv1CBk3noIABvFePbLhCJ4nk3L6A+Fy+RdPPS3STf+a52x4pG2PQK4FAkXK9epnlIA==" saltValue="gQC4yrLvnbJqxYZ0KSEoZA==" spinCount="100000" sqref="J22:J56" name="Government revenues_5"/>
  </protectedRanges>
  <mergeCells count="23">
    <mergeCell ref="F114:N114"/>
    <mergeCell ref="F115:N115"/>
    <mergeCell ref="F116:N116"/>
    <mergeCell ref="F117:N117"/>
    <mergeCell ref="F118:N118"/>
    <mergeCell ref="F113:N113"/>
    <mergeCell ref="F14:N14"/>
    <mergeCell ref="F15:N15"/>
    <mergeCell ref="F16:N16"/>
    <mergeCell ref="F18:K18"/>
    <mergeCell ref="M18:N18"/>
    <mergeCell ref="M19:N19"/>
    <mergeCell ref="F20:K20"/>
    <mergeCell ref="M21:N21"/>
    <mergeCell ref="M43:N67"/>
    <mergeCell ref="F111:N111"/>
    <mergeCell ref="F112:N112"/>
    <mergeCell ref="F13:N13"/>
    <mergeCell ref="F8:N8"/>
    <mergeCell ref="F9:N9"/>
    <mergeCell ref="F10:N10"/>
    <mergeCell ref="F11:N11"/>
    <mergeCell ref="F12:N12"/>
  </mergeCells>
  <dataValidations count="11">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22:J83" xr:uid="{208E8F6B-BEBE-6142-B6B9-B67555936D82}">
      <formula1>0.1</formula1>
      <formula2>0.2</formula2>
    </dataValidation>
    <dataValidation type="list" allowBlank="1" showInputMessage="1" showErrorMessage="1" sqref="F22:F83" xr:uid="{A2F6F62C-069C-4848-8F6A-8653CD1139AD}">
      <formula1>GFS_list</formula1>
    </dataValidation>
    <dataValidation type="whole" allowBlank="1" showInputMessage="1" showErrorMessage="1" sqref="I85:J85 I87:J87" xr:uid="{962E0ACD-4918-0F43-BC55-30D7FB45D8D3}">
      <formula1>1</formula1>
      <formula2>2</formula2>
    </dataValidation>
    <dataValidation type="textLength" allowBlank="1" showInputMessage="1" showErrorMessage="1" errorTitle="Do not edit these cells" error="Please do not edit these cells" sqref="F116:N118" xr:uid="{9F463935-5D7D-1041-8CD0-2BE5FC8ADE10}">
      <formula1>9999999</formula1>
      <formula2>99999999</formula2>
    </dataValidation>
    <dataValidation type="textLength" allowBlank="1" showInputMessage="1" showErrorMessage="1" sqref="L91:N110 B7:K20 F111:N115 B111:E118 B84:H90 K84:N90 I84:J84 J86 I88:J90 L40:N83 O40:O110 A7:A118 L7:O39" xr:uid="{8ABE2E58-667C-C94E-8B72-7DD48D07DB79}">
      <formula1>9999999</formula1>
      <formula2>99999999</formula2>
    </dataValidation>
    <dataValidation type="list" allowBlank="1" showInputMessage="1" showErrorMessage="1" promptTitle="Receiving government agency" prompt="Input the name of the government recipient here._x000a__x000a_Please refrain from using acronyms, and input complete name" sqref="I27:I32 I66:I69 I22:I25 I51:I52 I54:I56" xr:uid="{0B7D73F9-D827-E241-8718-459FB9EA6408}">
      <formula1>Government_entities_list</formula1>
    </dataValidation>
    <dataValidation type="whole" allowBlank="1" showInputMessage="1" showErrorMessage="1" errorTitle="Please do not edit those cells" error="Please do not edit those cells" sqref="F110:K110" xr:uid="{E9381BE9-66F7-BF4C-A90D-ECA6AE0DF3AF}">
      <formula1>10000</formula1>
      <formula2>50000</formula2>
    </dataValidation>
    <dataValidation allowBlank="1" showInputMessage="1" showErrorMessage="1" errorTitle="Please do not edit these cells" error="Please do not edit these cells" sqref="I21" xr:uid="{251C6B10-63D2-2744-BBEE-ED6DD5FBBEC5}"/>
    <dataValidation type="textLength" allowBlank="1" showInputMessage="1" showErrorMessage="1" errorTitle="Please do not edit these cells" error="Please do not edit these cells" sqref="F91:K92 F21:H21 J21:K21" xr:uid="{44DFC985-3F2F-7D44-B5F2-9A801DBDAE33}">
      <formula1>10000</formula1>
      <formula2>50000</formula2>
    </dataValidation>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H22:H28 H30:H83" xr:uid="{683FAB3A-2B46-2346-BF0A-03DF0F15243B}"/>
    <dataValidation type="list" allowBlank="1" showInputMessage="1" showErrorMessage="1" sqref="K98:K100" xr:uid="{2BB2BB04-E53D-4543-A64C-6B4BA88E8204}">
      <formula1>Currency_code_list</formula1>
    </dataValidation>
  </dataValidations>
  <hyperlinks>
    <hyperlink ref="M19" r:id="rId1" location="r5-1" display="EITI Requirement 5.1" xr:uid="{E05AECB1-64E0-7C46-BE4E-AC7287D39E71}"/>
    <hyperlink ref="F20" r:id="rId2" location="r4-1" display="EITI Requirement 4.1" xr:uid="{5D73ED3D-82BF-A048-B18F-10D75180BF2C}"/>
    <hyperlink ref="F114:J114" r:id="rId3" display="Give us your feedback or report a conflict in the data! Write to us at  data@eiti.org" xr:uid="{30A5CB05-C90D-DC4C-BBD6-D937EB20C960}"/>
    <hyperlink ref="F113:J113" r:id="rId4" display="For the latest version of Summary data templates, see  https://eiti.org/summary-data-template" xr:uid="{8641A3E5-C26E-E84F-8B38-37186A4304EE}"/>
  </hyperlinks>
  <pageMargins left="0.7" right="0.7" top="0.75" bottom="0.75" header="0.3" footer="0.3"/>
  <pageSetup paperSize="9" orientation="portrait" r:id="rId5"/>
  <colBreaks count="1" manualBreakCount="1">
    <brk id="12" max="1048575" man="1"/>
  </colBreaks>
  <drawing r:id="rId6"/>
  <tableParts count="1">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E2400-03A1-4F43-BAEB-D4AC0F7A69FE}">
  <dimension ref="A2:N1639"/>
  <sheetViews>
    <sheetView showGridLines="0" topLeftCell="A876" zoomScale="80" zoomScaleNormal="80" workbookViewId="0">
      <selection activeCell="I27" sqref="I27"/>
    </sheetView>
  </sheetViews>
  <sheetFormatPr defaultColWidth="9.1796875" defaultRowHeight="14" x14ac:dyDescent="0.35"/>
  <cols>
    <col min="1" max="1" width="3.81640625" style="12" customWidth="1"/>
    <col min="2" max="2" width="0.1796875" style="12" customWidth="1"/>
    <col min="3" max="3" width="51.81640625" style="12" customWidth="1"/>
    <col min="4" max="4" width="26" style="12" bestFit="1" customWidth="1"/>
    <col min="5" max="5" width="30.453125" style="12" bestFit="1" customWidth="1"/>
    <col min="6" max="6" width="31.453125" style="12" bestFit="1" customWidth="1"/>
    <col min="7" max="7" width="34.1796875" style="12" bestFit="1" customWidth="1"/>
    <col min="8" max="8" width="22.81640625" style="12" bestFit="1" customWidth="1"/>
    <col min="9" max="9" width="27.1796875" style="12" bestFit="1" customWidth="1"/>
    <col min="10" max="10" width="23.81640625" style="12" bestFit="1" customWidth="1"/>
    <col min="11" max="11" width="37.1796875" style="12" bestFit="1" customWidth="1"/>
    <col min="12" max="12" width="38.453125" style="12" bestFit="1" customWidth="1"/>
    <col min="13" max="13" width="26" style="12" bestFit="1" customWidth="1"/>
    <col min="14" max="14" width="16.81640625" style="12" bestFit="1" customWidth="1"/>
    <col min="15" max="15" width="4" style="12" customWidth="1"/>
    <col min="16" max="16" width="9.1796875" style="12"/>
    <col min="17" max="33" width="15.81640625" style="12" customWidth="1"/>
    <col min="34" max="16384" width="9.1796875" style="12"/>
  </cols>
  <sheetData>
    <row r="2" spans="2:14" s="220" customFormat="1" ht="15" x14ac:dyDescent="0.4">
      <c r="C2" s="294" t="s">
        <v>1921</v>
      </c>
      <c r="D2" s="294"/>
      <c r="E2" s="294"/>
      <c r="F2" s="294"/>
      <c r="G2" s="294"/>
      <c r="H2" s="294"/>
      <c r="I2" s="294"/>
      <c r="J2" s="294"/>
      <c r="K2" s="294"/>
      <c r="L2" s="294"/>
      <c r="M2" s="294"/>
      <c r="N2" s="294"/>
    </row>
    <row r="3" spans="2:14" ht="21" customHeight="1" x14ac:dyDescent="0.35">
      <c r="C3" s="322" t="s">
        <v>1640</v>
      </c>
      <c r="D3" s="322"/>
      <c r="E3" s="322"/>
      <c r="F3" s="322"/>
      <c r="G3" s="322"/>
      <c r="H3" s="322"/>
      <c r="I3" s="322"/>
      <c r="J3" s="322"/>
      <c r="K3" s="322"/>
      <c r="L3" s="322"/>
      <c r="M3" s="322"/>
      <c r="N3" s="322"/>
    </row>
    <row r="4" spans="2:14" s="220" customFormat="1" ht="15.5" customHeight="1" x14ac:dyDescent="0.4">
      <c r="C4" s="321" t="s">
        <v>1922</v>
      </c>
      <c r="D4" s="321"/>
      <c r="E4" s="321"/>
      <c r="F4" s="321"/>
      <c r="G4" s="321"/>
      <c r="H4" s="321"/>
      <c r="I4" s="321"/>
      <c r="J4" s="321"/>
      <c r="K4" s="321"/>
      <c r="L4" s="321"/>
      <c r="M4" s="321"/>
      <c r="N4" s="321"/>
    </row>
    <row r="5" spans="2:14" s="220" customFormat="1" ht="15.5" customHeight="1" x14ac:dyDescent="0.4">
      <c r="C5" s="321" t="s">
        <v>1923</v>
      </c>
      <c r="D5" s="321"/>
      <c r="E5" s="321"/>
      <c r="F5" s="321"/>
      <c r="G5" s="321"/>
      <c r="H5" s="321"/>
      <c r="I5" s="321"/>
      <c r="J5" s="321"/>
      <c r="K5" s="321"/>
      <c r="L5" s="321"/>
      <c r="M5" s="321"/>
      <c r="N5" s="321"/>
    </row>
    <row r="6" spans="2:14" s="220" customFormat="1" ht="15.5" customHeight="1" x14ac:dyDescent="0.4">
      <c r="C6" s="321" t="s">
        <v>1924</v>
      </c>
      <c r="D6" s="321"/>
      <c r="E6" s="321"/>
      <c r="F6" s="321"/>
      <c r="G6" s="321"/>
      <c r="H6" s="321"/>
      <c r="I6" s="321"/>
      <c r="J6" s="321"/>
      <c r="K6" s="321"/>
      <c r="L6" s="321"/>
      <c r="M6" s="321"/>
      <c r="N6" s="321"/>
    </row>
    <row r="7" spans="2:14" s="220" customFormat="1" ht="15.5" customHeight="1" x14ac:dyDescent="0.4">
      <c r="C7" s="321" t="s">
        <v>1925</v>
      </c>
      <c r="D7" s="321"/>
      <c r="E7" s="321"/>
      <c r="F7" s="321"/>
      <c r="G7" s="321"/>
      <c r="H7" s="321"/>
      <c r="I7" s="321"/>
      <c r="J7" s="321"/>
      <c r="K7" s="321"/>
      <c r="L7" s="321"/>
      <c r="M7" s="321"/>
      <c r="N7" s="321"/>
    </row>
    <row r="8" spans="2:14" s="220" customFormat="1" ht="15.5" customHeight="1" x14ac:dyDescent="0.4">
      <c r="C8" s="321" t="s">
        <v>1926</v>
      </c>
      <c r="D8" s="321"/>
      <c r="E8" s="321"/>
      <c r="F8" s="321"/>
      <c r="G8" s="321"/>
      <c r="H8" s="321"/>
      <c r="I8" s="321"/>
      <c r="J8" s="321"/>
      <c r="K8" s="321"/>
      <c r="L8" s="321"/>
      <c r="M8" s="321"/>
      <c r="N8" s="321"/>
    </row>
    <row r="9" spans="2:14" s="220" customFormat="1" ht="15" x14ac:dyDescent="0.4">
      <c r="C9" s="292" t="s">
        <v>1920</v>
      </c>
      <c r="D9" s="292"/>
      <c r="E9" s="292"/>
      <c r="F9" s="292"/>
      <c r="G9" s="292"/>
      <c r="H9" s="292"/>
      <c r="I9" s="292"/>
      <c r="J9" s="292"/>
      <c r="K9" s="292"/>
      <c r="L9" s="292"/>
      <c r="M9" s="292"/>
      <c r="N9" s="292"/>
    </row>
    <row r="10" spans="2:14" x14ac:dyDescent="0.35">
      <c r="C10" s="324"/>
      <c r="D10" s="324"/>
      <c r="E10" s="324"/>
      <c r="F10" s="324"/>
      <c r="G10" s="324"/>
      <c r="H10" s="324"/>
      <c r="I10" s="324"/>
      <c r="J10" s="324"/>
      <c r="K10" s="324"/>
      <c r="L10" s="324"/>
      <c r="M10" s="324"/>
      <c r="N10" s="324"/>
    </row>
    <row r="11" spans="2:14" ht="22.5" x14ac:dyDescent="0.35">
      <c r="C11" s="297" t="s">
        <v>1667</v>
      </c>
      <c r="D11" s="297"/>
      <c r="E11" s="297"/>
      <c r="F11" s="297"/>
      <c r="G11" s="297"/>
      <c r="H11" s="297"/>
      <c r="I11" s="297"/>
      <c r="J11" s="297"/>
      <c r="K11" s="297"/>
      <c r="L11" s="297"/>
      <c r="M11" s="297"/>
      <c r="N11" s="297"/>
    </row>
    <row r="12" spans="2:14" s="220" customFormat="1" ht="14.25" customHeight="1" x14ac:dyDescent="0.4"/>
    <row r="13" spans="2:14" s="220" customFormat="1" ht="15.75" customHeight="1" x14ac:dyDescent="0.4">
      <c r="B13" s="315" t="s">
        <v>1934</v>
      </c>
      <c r="C13" s="315"/>
      <c r="D13" s="315"/>
      <c r="E13" s="315"/>
      <c r="F13" s="315"/>
      <c r="G13" s="315"/>
      <c r="H13" s="315"/>
      <c r="I13" s="315"/>
      <c r="J13" s="315"/>
      <c r="K13" s="315"/>
      <c r="L13" s="315"/>
      <c r="M13" s="315"/>
      <c r="N13" s="315"/>
    </row>
    <row r="14" spans="2:14" s="220" customFormat="1" ht="15" x14ac:dyDescent="0.4">
      <c r="B14" s="220" t="s">
        <v>1493</v>
      </c>
      <c r="C14" s="220" t="s">
        <v>1579</v>
      </c>
      <c r="D14" s="220" t="s">
        <v>1499</v>
      </c>
      <c r="E14" s="220" t="s">
        <v>1436</v>
      </c>
      <c r="F14" s="220" t="s">
        <v>1500</v>
      </c>
      <c r="G14" s="220" t="s">
        <v>1501</v>
      </c>
      <c r="H14" s="220" t="s">
        <v>1498</v>
      </c>
      <c r="I14" s="220" t="s">
        <v>1580</v>
      </c>
      <c r="J14" s="220" t="s">
        <v>1437</v>
      </c>
      <c r="K14" s="220" t="s">
        <v>1765</v>
      </c>
      <c r="L14" s="220" t="s">
        <v>1763</v>
      </c>
      <c r="M14" s="220" t="s">
        <v>1764</v>
      </c>
      <c r="N14" s="220" t="s">
        <v>1503</v>
      </c>
    </row>
    <row r="15" spans="2:14" s="220" customFormat="1" ht="15" x14ac:dyDescent="0.4">
      <c r="B15" s="220" t="str">
        <f>VLOOKUP(C15,[1]!Companies[#Data],3,FALSE)</f>
        <v>000115341-9</v>
      </c>
      <c r="C15" s="261" t="str">
        <f>'[1]Part 3 - Reporting entities'!B27</f>
        <v xml:space="preserve">Amoco Trinidad Gas B.V. </v>
      </c>
      <c r="D15" s="220" t="s">
        <v>2081</v>
      </c>
      <c r="E15" s="220" t="s">
        <v>2082</v>
      </c>
      <c r="F15" s="220" t="s">
        <v>996</v>
      </c>
      <c r="G15" s="220" t="s">
        <v>996</v>
      </c>
      <c r="H15" s="261" t="str">
        <f>Table10[[#This Row],[Company]]</f>
        <v xml:space="preserve">Amoco Trinidad Gas B.V. </v>
      </c>
      <c r="I15" s="220" t="s">
        <v>1199</v>
      </c>
      <c r="J15" s="222">
        <f>[5]AMOCO!$E$14/[4]Sheet1!$D$367</f>
        <v>0</v>
      </c>
      <c r="K15" s="220" t="s">
        <v>999</v>
      </c>
      <c r="L15" s="255">
        <v>0</v>
      </c>
      <c r="M15" s="220" t="s">
        <v>1685</v>
      </c>
    </row>
    <row r="16" spans="2:14" s="220" customFormat="1" ht="15" x14ac:dyDescent="0.4">
      <c r="B16" s="220" t="str">
        <f>VLOOKUP(C16,[1]!Companies[#Data],3,FALSE)</f>
        <v>000115341-9</v>
      </c>
      <c r="C16" s="261" t="str">
        <f>C15</f>
        <v xml:space="preserve">Amoco Trinidad Gas B.V. </v>
      </c>
      <c r="D16" s="220" t="s">
        <v>2081</v>
      </c>
      <c r="E16" s="220" t="s">
        <v>2050</v>
      </c>
      <c r="F16" s="220" t="s">
        <v>996</v>
      </c>
      <c r="G16" s="220" t="s">
        <v>996</v>
      </c>
      <c r="H16" s="261" t="str">
        <f>Table10[[#This Row],[Company]]</f>
        <v xml:space="preserve">Amoco Trinidad Gas B.V. </v>
      </c>
      <c r="I16" s="220" t="s">
        <v>1199</v>
      </c>
      <c r="J16" s="222">
        <f>[5]AMOCO!$E$15/[4]Sheet1!$D$367</f>
        <v>0</v>
      </c>
      <c r="K16" s="220" t="s">
        <v>999</v>
      </c>
      <c r="L16" s="255">
        <v>0</v>
      </c>
    </row>
    <row r="17" spans="2:12" s="220" customFormat="1" ht="15" x14ac:dyDescent="0.4">
      <c r="B17" s="220" t="str">
        <f>VLOOKUP(C17,[1]!Companies[#Data],3,FALSE)</f>
        <v>000115341-9</v>
      </c>
      <c r="C17" s="261" t="str">
        <f t="shared" ref="C17:C44" si="0">C16</f>
        <v xml:space="preserve">Amoco Trinidad Gas B.V. </v>
      </c>
      <c r="D17" s="220" t="s">
        <v>2081</v>
      </c>
      <c r="E17" s="220" t="s">
        <v>2051</v>
      </c>
      <c r="F17" s="220" t="s">
        <v>996</v>
      </c>
      <c r="G17" s="220" t="s">
        <v>996</v>
      </c>
      <c r="H17" s="261" t="str">
        <f>Table10[[#This Row],[Company]]</f>
        <v xml:space="preserve">Amoco Trinidad Gas B.V. </v>
      </c>
      <c r="I17" s="220" t="s">
        <v>1199</v>
      </c>
      <c r="J17" s="222">
        <f>[5]AMOCO!$E$16/[4]Sheet1!$D$367</f>
        <v>0</v>
      </c>
      <c r="K17" s="220" t="s">
        <v>999</v>
      </c>
      <c r="L17" s="255">
        <v>0</v>
      </c>
    </row>
    <row r="18" spans="2:12" s="220" customFormat="1" ht="15" x14ac:dyDescent="0.4">
      <c r="B18" s="220" t="str">
        <f>VLOOKUP(C18,[1]!Companies[#Data],3,FALSE)</f>
        <v>000115341-9</v>
      </c>
      <c r="C18" s="261" t="str">
        <f t="shared" si="0"/>
        <v xml:space="preserve">Amoco Trinidad Gas B.V. </v>
      </c>
      <c r="D18" s="220" t="s">
        <v>2081</v>
      </c>
      <c r="E18" s="220" t="s">
        <v>2049</v>
      </c>
      <c r="F18" s="220" t="s">
        <v>996</v>
      </c>
      <c r="G18" s="220" t="s">
        <v>996</v>
      </c>
      <c r="H18" s="261" t="str">
        <f>Table10[[#This Row],[Company]]</f>
        <v xml:space="preserve">Amoco Trinidad Gas B.V. </v>
      </c>
      <c r="I18" s="220" t="s">
        <v>1199</v>
      </c>
      <c r="J18" s="222">
        <f>[5]AMOCO!$E$17/[4]Sheet1!$D$367</f>
        <v>0</v>
      </c>
      <c r="K18" s="220" t="s">
        <v>999</v>
      </c>
      <c r="L18" s="255">
        <v>0</v>
      </c>
    </row>
    <row r="19" spans="2:12" s="220" customFormat="1" ht="15" x14ac:dyDescent="0.4">
      <c r="B19" s="220" t="str">
        <f>VLOOKUP(C19,[1]!Companies[#Data],3,FALSE)</f>
        <v>000115341-9</v>
      </c>
      <c r="C19" s="261" t="str">
        <f t="shared" si="0"/>
        <v xml:space="preserve">Amoco Trinidad Gas B.V. </v>
      </c>
      <c r="D19" s="220" t="s">
        <v>2081</v>
      </c>
      <c r="E19" s="220" t="s">
        <v>2057</v>
      </c>
      <c r="F19" s="220" t="s">
        <v>996</v>
      </c>
      <c r="G19" s="220" t="s">
        <v>996</v>
      </c>
      <c r="H19" s="261" t="str">
        <f>Table10[[#This Row],[Company]]</f>
        <v xml:space="preserve">Amoco Trinidad Gas B.V. </v>
      </c>
      <c r="I19" s="220" t="s">
        <v>1199</v>
      </c>
      <c r="J19" s="222">
        <f>[5]AMOCO!$E$18/[4]Sheet1!$D$367</f>
        <v>0</v>
      </c>
      <c r="K19" s="220" t="s">
        <v>999</v>
      </c>
      <c r="L19" s="255">
        <v>0</v>
      </c>
    </row>
    <row r="20" spans="2:12" s="220" customFormat="1" ht="15" x14ac:dyDescent="0.4">
      <c r="B20" s="220" t="str">
        <f>VLOOKUP(C20,[1]!Companies[#Data],3,FALSE)</f>
        <v>000115341-9</v>
      </c>
      <c r="C20" s="261" t="str">
        <f t="shared" si="0"/>
        <v xml:space="preserve">Amoco Trinidad Gas B.V. </v>
      </c>
      <c r="D20" s="220" t="s">
        <v>2081</v>
      </c>
      <c r="E20" s="220" t="s">
        <v>2054</v>
      </c>
      <c r="F20" s="220" t="s">
        <v>996</v>
      </c>
      <c r="G20" s="220" t="s">
        <v>996</v>
      </c>
      <c r="H20" s="261" t="str">
        <f>Table10[[#This Row],[Company]]</f>
        <v xml:space="preserve">Amoco Trinidad Gas B.V. </v>
      </c>
      <c r="I20" s="220" t="s">
        <v>1199</v>
      </c>
      <c r="J20" s="222">
        <f>[5]AMOCO!$E$19/[4]Sheet1!$D$367</f>
        <v>0</v>
      </c>
      <c r="K20" s="220" t="s">
        <v>999</v>
      </c>
      <c r="L20" s="255">
        <v>0</v>
      </c>
    </row>
    <row r="21" spans="2:12" s="220" customFormat="1" ht="31" x14ac:dyDescent="0.4">
      <c r="B21" s="220" t="str">
        <f>VLOOKUP(C21,[1]!Companies[#Data],3,FALSE)</f>
        <v>000115341-9</v>
      </c>
      <c r="C21" s="261" t="str">
        <f t="shared" si="0"/>
        <v xml:space="preserve">Amoco Trinidad Gas B.V. </v>
      </c>
      <c r="D21" s="220" t="s">
        <v>2081</v>
      </c>
      <c r="E21" s="221" t="s">
        <v>2048</v>
      </c>
      <c r="F21" s="220" t="s">
        <v>996</v>
      </c>
      <c r="G21" s="220" t="s">
        <v>996</v>
      </c>
      <c r="H21" s="261" t="str">
        <f>Table10[[#This Row],[Company]]</f>
        <v xml:space="preserve">Amoco Trinidad Gas B.V. </v>
      </c>
      <c r="I21" s="220" t="s">
        <v>1199</v>
      </c>
      <c r="J21" s="222">
        <f>[5]AMOCO!$E$20/[4]Sheet1!$D$367</f>
        <v>0</v>
      </c>
      <c r="K21" s="220" t="s">
        <v>999</v>
      </c>
      <c r="L21" s="255">
        <v>0</v>
      </c>
    </row>
    <row r="22" spans="2:12" s="220" customFormat="1" ht="31" x14ac:dyDescent="0.4">
      <c r="B22" s="220" t="str">
        <f>VLOOKUP(C22,[1]!Companies[#Data],3,FALSE)</f>
        <v>000115341-9</v>
      </c>
      <c r="C22" s="261" t="str">
        <f t="shared" si="0"/>
        <v xml:space="preserve">Amoco Trinidad Gas B.V. </v>
      </c>
      <c r="D22" s="220" t="s">
        <v>2081</v>
      </c>
      <c r="E22" s="221" t="s">
        <v>2085</v>
      </c>
      <c r="F22" s="220" t="s">
        <v>996</v>
      </c>
      <c r="G22" s="220" t="s">
        <v>996</v>
      </c>
      <c r="H22" s="261" t="str">
        <f>Table10[[#This Row],[Company]]</f>
        <v xml:space="preserve">Amoco Trinidad Gas B.V. </v>
      </c>
      <c r="I22" s="220" t="s">
        <v>1199</v>
      </c>
      <c r="J22" s="222">
        <f>[5]AMOCO!$E$21/[4]Sheet1!$D$367</f>
        <v>0</v>
      </c>
      <c r="K22" s="220" t="s">
        <v>999</v>
      </c>
      <c r="L22" s="255">
        <v>0</v>
      </c>
    </row>
    <row r="23" spans="2:12" s="220" customFormat="1" ht="15.5" x14ac:dyDescent="0.4">
      <c r="B23" s="220" t="str">
        <f>VLOOKUP(C23,[1]!Companies[#Data],3,FALSE)</f>
        <v>000115341-9</v>
      </c>
      <c r="C23" s="261" t="str">
        <f t="shared" si="0"/>
        <v xml:space="preserve">Amoco Trinidad Gas B.V. </v>
      </c>
      <c r="D23" s="220" t="s">
        <v>2081</v>
      </c>
      <c r="E23" s="226" t="s">
        <v>2107</v>
      </c>
      <c r="F23" s="220" t="s">
        <v>996</v>
      </c>
      <c r="G23" s="220" t="s">
        <v>996</v>
      </c>
      <c r="H23" s="261" t="str">
        <f>Table10[[#This Row],[Company]]</f>
        <v xml:space="preserve">Amoco Trinidad Gas B.V. </v>
      </c>
      <c r="I23" s="220" t="s">
        <v>1199</v>
      </c>
      <c r="J23" s="222">
        <f>[5]AMOCO!$E$22/[4]Sheet1!$D$367</f>
        <v>0</v>
      </c>
      <c r="K23" s="220" t="s">
        <v>999</v>
      </c>
      <c r="L23" s="255">
        <v>0</v>
      </c>
    </row>
    <row r="24" spans="2:12" s="220" customFormat="1" ht="15.5" x14ac:dyDescent="0.4">
      <c r="B24" s="220" t="str">
        <f>VLOOKUP(C24,[1]!Companies[#Data],3,FALSE)</f>
        <v>000115341-9</v>
      </c>
      <c r="C24" s="261" t="str">
        <f t="shared" si="0"/>
        <v xml:space="preserve">Amoco Trinidad Gas B.V. </v>
      </c>
      <c r="D24" s="220" t="s">
        <v>2081</v>
      </c>
      <c r="E24" s="221" t="s">
        <v>2075</v>
      </c>
      <c r="F24" s="220" t="s">
        <v>996</v>
      </c>
      <c r="G24" s="220" t="s">
        <v>996</v>
      </c>
      <c r="H24" s="261" t="str">
        <f>Table10[[#This Row],[Company]]</f>
        <v xml:space="preserve">Amoco Trinidad Gas B.V. </v>
      </c>
      <c r="I24" s="220" t="s">
        <v>1199</v>
      </c>
      <c r="J24" s="222">
        <f>[5]AMOCO!$E$23/[4]Sheet1!$D$367</f>
        <v>0</v>
      </c>
      <c r="K24" s="220" t="s">
        <v>999</v>
      </c>
      <c r="L24" s="255">
        <v>0</v>
      </c>
    </row>
    <row r="25" spans="2:12" s="220" customFormat="1" ht="15.5" x14ac:dyDescent="0.4">
      <c r="B25" s="220" t="str">
        <f>VLOOKUP(C25,[1]!Companies[#Data],3,FALSE)</f>
        <v>000115341-9</v>
      </c>
      <c r="C25" s="261" t="str">
        <f t="shared" si="0"/>
        <v xml:space="preserve">Amoco Trinidad Gas B.V. </v>
      </c>
      <c r="D25" s="220" t="s">
        <v>2081</v>
      </c>
      <c r="E25" s="221" t="s">
        <v>2076</v>
      </c>
      <c r="F25" s="220" t="s">
        <v>996</v>
      </c>
      <c r="G25" s="220" t="s">
        <v>996</v>
      </c>
      <c r="H25" s="261" t="str">
        <f>Table10[[#This Row],[Company]]</f>
        <v xml:space="preserve">Amoco Trinidad Gas B.V. </v>
      </c>
      <c r="I25" s="220" t="s">
        <v>1199</v>
      </c>
      <c r="J25" s="222">
        <f>[5]AMOCO!$E$24/[4]Sheet1!$D$367</f>
        <v>0</v>
      </c>
      <c r="K25" s="220" t="s">
        <v>999</v>
      </c>
      <c r="L25" s="255">
        <v>0</v>
      </c>
    </row>
    <row r="26" spans="2:12" s="220" customFormat="1" ht="15.5" x14ac:dyDescent="0.4">
      <c r="B26" s="220" t="str">
        <f>VLOOKUP(C26,[1]!Companies[#Data],3,FALSE)</f>
        <v>000115341-9</v>
      </c>
      <c r="C26" s="261" t="str">
        <f t="shared" si="0"/>
        <v xml:space="preserve">Amoco Trinidad Gas B.V. </v>
      </c>
      <c r="D26" s="238" t="s">
        <v>1968</v>
      </c>
      <c r="E26" s="221" t="s">
        <v>2059</v>
      </c>
      <c r="F26" s="220" t="s">
        <v>996</v>
      </c>
      <c r="G26" s="220" t="s">
        <v>996</v>
      </c>
      <c r="H26" s="261" t="str">
        <f>Table10[[#This Row],[Company]]</f>
        <v xml:space="preserve">Amoco Trinidad Gas B.V. </v>
      </c>
      <c r="I26" s="220" t="s">
        <v>1199</v>
      </c>
      <c r="J26" s="222">
        <f>[5]AMOCO!$E28/[4]Sheet1!$D$367</f>
        <v>0</v>
      </c>
      <c r="K26" s="220" t="s">
        <v>999</v>
      </c>
      <c r="L26" s="255">
        <v>0</v>
      </c>
    </row>
    <row r="27" spans="2:12" s="220" customFormat="1" ht="15.5" x14ac:dyDescent="0.4">
      <c r="B27" s="220" t="str">
        <f>VLOOKUP(C27,[1]!Companies[#Data],3,FALSE)</f>
        <v>000115341-9</v>
      </c>
      <c r="C27" s="261" t="str">
        <f t="shared" si="0"/>
        <v xml:space="preserve">Amoco Trinidad Gas B.V. </v>
      </c>
      <c r="D27" s="238" t="s">
        <v>1968</v>
      </c>
      <c r="E27" s="221" t="s">
        <v>2108</v>
      </c>
      <c r="F27" s="220" t="s">
        <v>996</v>
      </c>
      <c r="G27" s="220" t="s">
        <v>996</v>
      </c>
      <c r="H27" s="261" t="str">
        <f>Table10[[#This Row],[Company]]</f>
        <v xml:space="preserve">Amoco Trinidad Gas B.V. </v>
      </c>
      <c r="I27" s="220" t="s">
        <v>1199</v>
      </c>
      <c r="J27" s="222">
        <f>[5]AMOCO!$E29/[4]Sheet1!$D$367</f>
        <v>41200.695495045853</v>
      </c>
      <c r="K27" s="220" t="s">
        <v>999</v>
      </c>
      <c r="L27" s="255">
        <v>0</v>
      </c>
    </row>
    <row r="28" spans="2:12" s="220" customFormat="1" ht="15.5" x14ac:dyDescent="0.4">
      <c r="B28" s="220" t="str">
        <f>VLOOKUP(C28,[1]!Companies[#Data],3,FALSE)</f>
        <v>000115341-9</v>
      </c>
      <c r="C28" s="261" t="str">
        <f t="shared" si="0"/>
        <v xml:space="preserve">Amoco Trinidad Gas B.V. </v>
      </c>
      <c r="D28" s="238" t="s">
        <v>1968</v>
      </c>
      <c r="E28" s="221" t="s">
        <v>2083</v>
      </c>
      <c r="F28" s="220" t="s">
        <v>996</v>
      </c>
      <c r="G28" s="220" t="s">
        <v>996</v>
      </c>
      <c r="H28" s="261" t="str">
        <f>Table10[[#This Row],[Company]]</f>
        <v xml:space="preserve">Amoco Trinidad Gas B.V. </v>
      </c>
      <c r="I28" s="220" t="s">
        <v>1199</v>
      </c>
      <c r="J28" s="222">
        <f>[5]AMOCO!$E30/[4]Sheet1!$D$367</f>
        <v>0</v>
      </c>
      <c r="K28" s="220" t="s">
        <v>999</v>
      </c>
      <c r="L28" s="255">
        <v>0</v>
      </c>
    </row>
    <row r="29" spans="2:12" s="220" customFormat="1" ht="15.5" x14ac:dyDescent="0.4">
      <c r="B29" s="220" t="str">
        <f>VLOOKUP(C29,[1]!Companies[#Data],3,FALSE)</f>
        <v>000115341-9</v>
      </c>
      <c r="C29" s="261" t="str">
        <f t="shared" si="0"/>
        <v xml:space="preserve">Amoco Trinidad Gas B.V. </v>
      </c>
      <c r="D29" s="238" t="s">
        <v>1968</v>
      </c>
      <c r="E29" s="221" t="s">
        <v>2109</v>
      </c>
      <c r="F29" s="220" t="s">
        <v>996</v>
      </c>
      <c r="G29" s="220" t="s">
        <v>996</v>
      </c>
      <c r="H29" s="261" t="str">
        <f>Table10[[#This Row],[Company]]</f>
        <v xml:space="preserve">Amoco Trinidad Gas B.V. </v>
      </c>
      <c r="I29" s="220" t="s">
        <v>1199</v>
      </c>
      <c r="J29" s="222">
        <f>[5]AMOCO!$E31/[4]Sheet1!$D$367</f>
        <v>0</v>
      </c>
      <c r="K29" s="220" t="s">
        <v>999</v>
      </c>
      <c r="L29" s="255">
        <v>0</v>
      </c>
    </row>
    <row r="30" spans="2:12" s="220" customFormat="1" ht="15.5" x14ac:dyDescent="0.4">
      <c r="B30" s="220" t="str">
        <f>VLOOKUP(C30,[1]!Companies[#Data],3,FALSE)</f>
        <v>000115341-9</v>
      </c>
      <c r="C30" s="261" t="str">
        <f t="shared" si="0"/>
        <v xml:space="preserve">Amoco Trinidad Gas B.V. </v>
      </c>
      <c r="D30" s="238" t="s">
        <v>1968</v>
      </c>
      <c r="E30" s="221" t="s">
        <v>2073</v>
      </c>
      <c r="F30" s="220" t="s">
        <v>996</v>
      </c>
      <c r="G30" s="220" t="s">
        <v>996</v>
      </c>
      <c r="H30" s="261" t="str">
        <f>Table10[[#This Row],[Company]]</f>
        <v xml:space="preserve">Amoco Trinidad Gas B.V. </v>
      </c>
      <c r="I30" s="220" t="s">
        <v>1199</v>
      </c>
      <c r="J30" s="222">
        <f>[5]AMOCO!$E32/[4]Sheet1!$D$367</f>
        <v>0</v>
      </c>
      <c r="K30" s="220" t="s">
        <v>999</v>
      </c>
      <c r="L30" s="255">
        <v>0</v>
      </c>
    </row>
    <row r="31" spans="2:12" s="220" customFormat="1" ht="31" x14ac:dyDescent="0.4">
      <c r="B31" s="220" t="str">
        <f>VLOOKUP(C31,[1]!Companies[#Data],3,FALSE)</f>
        <v>000115341-9</v>
      </c>
      <c r="C31" s="261" t="str">
        <f t="shared" si="0"/>
        <v xml:space="preserve">Amoco Trinidad Gas B.V. </v>
      </c>
      <c r="D31" s="238" t="s">
        <v>1968</v>
      </c>
      <c r="E31" s="221" t="s">
        <v>2062</v>
      </c>
      <c r="F31" s="220" t="s">
        <v>996</v>
      </c>
      <c r="G31" s="220" t="s">
        <v>996</v>
      </c>
      <c r="H31" s="261" t="str">
        <f>Table10[[#This Row],[Company]]</f>
        <v xml:space="preserve">Amoco Trinidad Gas B.V. </v>
      </c>
      <c r="I31" s="220" t="s">
        <v>1199</v>
      </c>
      <c r="J31" s="222">
        <f>[5]AMOCO!$E33/[4]Sheet1!$D$367</f>
        <v>0</v>
      </c>
      <c r="K31" s="220" t="s">
        <v>999</v>
      </c>
      <c r="L31" s="255">
        <v>0</v>
      </c>
    </row>
    <row r="32" spans="2:12" s="220" customFormat="1" ht="15.5" x14ac:dyDescent="0.4">
      <c r="B32" s="220" t="str">
        <f>VLOOKUP(C32,[1]!Companies[#Data],3,FALSE)</f>
        <v>000115341-9</v>
      </c>
      <c r="C32" s="261" t="str">
        <f t="shared" si="0"/>
        <v xml:space="preserve">Amoco Trinidad Gas B.V. </v>
      </c>
      <c r="D32" s="238" t="s">
        <v>1968</v>
      </c>
      <c r="E32" s="221" t="s">
        <v>2110</v>
      </c>
      <c r="F32" s="220" t="s">
        <v>996</v>
      </c>
      <c r="G32" s="220" t="s">
        <v>996</v>
      </c>
      <c r="H32" s="261" t="str">
        <f>Table10[[#This Row],[Company]]</f>
        <v xml:space="preserve">Amoco Trinidad Gas B.V. </v>
      </c>
      <c r="I32" s="220" t="s">
        <v>1199</v>
      </c>
      <c r="J32" s="222">
        <f>[5]AMOCO!$E34/[4]Sheet1!$D$367</f>
        <v>0</v>
      </c>
      <c r="K32" s="220" t="s">
        <v>999</v>
      </c>
      <c r="L32" s="255">
        <v>0</v>
      </c>
    </row>
    <row r="33" spans="2:12" s="220" customFormat="1" ht="15.5" x14ac:dyDescent="0.4">
      <c r="B33" s="220" t="str">
        <f>VLOOKUP(C33,[1]!Companies[#Data],3,FALSE)</f>
        <v>000115341-9</v>
      </c>
      <c r="C33" s="261" t="str">
        <f t="shared" si="0"/>
        <v xml:space="preserve">Amoco Trinidad Gas B.V. </v>
      </c>
      <c r="D33" s="238" t="s">
        <v>1968</v>
      </c>
      <c r="E33" s="221" t="s">
        <v>2111</v>
      </c>
      <c r="F33" s="220" t="s">
        <v>996</v>
      </c>
      <c r="G33" s="220" t="s">
        <v>996</v>
      </c>
      <c r="H33" s="261" t="str">
        <f>Table10[[#This Row],[Company]]</f>
        <v xml:space="preserve">Amoco Trinidad Gas B.V. </v>
      </c>
      <c r="I33" s="220" t="s">
        <v>1199</v>
      </c>
      <c r="J33" s="222">
        <f>[5]AMOCO!$E35/[4]Sheet1!$D$367</f>
        <v>0</v>
      </c>
      <c r="K33" s="220" t="s">
        <v>999</v>
      </c>
      <c r="L33" s="255">
        <v>0</v>
      </c>
    </row>
    <row r="34" spans="2:12" s="220" customFormat="1" ht="15.5" x14ac:dyDescent="0.4">
      <c r="B34" s="220" t="str">
        <f>VLOOKUP(C34,[1]!Companies[#Data],3,FALSE)</f>
        <v>000115341-9</v>
      </c>
      <c r="C34" s="261" t="str">
        <f t="shared" si="0"/>
        <v xml:space="preserve">Amoco Trinidad Gas B.V. </v>
      </c>
      <c r="D34" s="238" t="s">
        <v>1968</v>
      </c>
      <c r="E34" s="221" t="s">
        <v>2112</v>
      </c>
      <c r="F34" s="220" t="s">
        <v>996</v>
      </c>
      <c r="G34" s="220" t="s">
        <v>996</v>
      </c>
      <c r="H34" s="261" t="str">
        <f>Table10[[#This Row],[Company]]</f>
        <v xml:space="preserve">Amoco Trinidad Gas B.V. </v>
      </c>
      <c r="I34" s="220" t="s">
        <v>1199</v>
      </c>
      <c r="J34" s="222">
        <f>[5]AMOCO!$E36/[4]Sheet1!$D$367</f>
        <v>0</v>
      </c>
      <c r="K34" s="220" t="s">
        <v>999</v>
      </c>
      <c r="L34" s="255">
        <v>0</v>
      </c>
    </row>
    <row r="35" spans="2:12" s="220" customFormat="1" ht="15.5" x14ac:dyDescent="0.4">
      <c r="B35" s="220" t="str">
        <f>VLOOKUP(C35,[1]!Companies[#Data],3,FALSE)</f>
        <v>000115341-9</v>
      </c>
      <c r="C35" s="261" t="str">
        <f t="shared" si="0"/>
        <v xml:space="preserve">Amoco Trinidad Gas B.V. </v>
      </c>
      <c r="D35" s="238" t="s">
        <v>1968</v>
      </c>
      <c r="E35" s="221" t="s">
        <v>2113</v>
      </c>
      <c r="F35" s="220" t="s">
        <v>996</v>
      </c>
      <c r="G35" s="220" t="s">
        <v>996</v>
      </c>
      <c r="H35" s="261" t="str">
        <f>Table10[[#This Row],[Company]]</f>
        <v xml:space="preserve">Amoco Trinidad Gas B.V. </v>
      </c>
      <c r="I35" s="220" t="s">
        <v>1199</v>
      </c>
      <c r="J35" s="222">
        <f>[5]AMOCO!$E37/[4]Sheet1!$D$367</f>
        <v>0</v>
      </c>
      <c r="K35" s="220" t="s">
        <v>999</v>
      </c>
      <c r="L35" s="255">
        <v>0</v>
      </c>
    </row>
    <row r="36" spans="2:12" s="220" customFormat="1" ht="15.5" x14ac:dyDescent="0.4">
      <c r="B36" s="220" t="str">
        <f>VLOOKUP(C36,[1]!Companies[#Data],3,FALSE)</f>
        <v>000115341-9</v>
      </c>
      <c r="C36" s="261" t="str">
        <f t="shared" si="0"/>
        <v xml:space="preserve">Amoco Trinidad Gas B.V. </v>
      </c>
      <c r="D36" s="238" t="s">
        <v>1968</v>
      </c>
      <c r="E36" s="221" t="s">
        <v>2074</v>
      </c>
      <c r="F36" s="220" t="s">
        <v>996</v>
      </c>
      <c r="G36" s="220" t="s">
        <v>996</v>
      </c>
      <c r="H36" s="261" t="str">
        <f>Table10[[#This Row],[Company]]</f>
        <v xml:space="preserve">Amoco Trinidad Gas B.V. </v>
      </c>
      <c r="I36" s="220" t="s">
        <v>1199</v>
      </c>
      <c r="J36" s="222">
        <f>[5]AMOCO!$E38/[4]Sheet1!$D$367</f>
        <v>857541.77995399979</v>
      </c>
      <c r="K36" s="220" t="s">
        <v>999</v>
      </c>
      <c r="L36" s="255">
        <v>0</v>
      </c>
    </row>
    <row r="37" spans="2:12" s="220" customFormat="1" ht="15.5" x14ac:dyDescent="0.4">
      <c r="B37" s="220" t="str">
        <f>VLOOKUP(C37,[1]!Companies[#Data],3,FALSE)</f>
        <v>000115341-9</v>
      </c>
      <c r="C37" s="261" t="str">
        <f t="shared" si="0"/>
        <v xml:space="preserve">Amoco Trinidad Gas B.V. </v>
      </c>
      <c r="D37" s="238" t="s">
        <v>1968</v>
      </c>
      <c r="E37" s="221" t="s">
        <v>2064</v>
      </c>
      <c r="F37" s="220" t="s">
        <v>996</v>
      </c>
      <c r="G37" s="220" t="s">
        <v>996</v>
      </c>
      <c r="H37" s="261" t="str">
        <f>Table10[[#This Row],[Company]]</f>
        <v xml:space="preserve">Amoco Trinidad Gas B.V. </v>
      </c>
      <c r="I37" s="220" t="s">
        <v>1199</v>
      </c>
      <c r="J37" s="222">
        <f>[5]AMOCO!$E39/[4]Sheet1!$D$367</f>
        <v>428770.8899769999</v>
      </c>
      <c r="K37" s="220" t="s">
        <v>999</v>
      </c>
      <c r="L37" s="255">
        <v>0</v>
      </c>
    </row>
    <row r="38" spans="2:12" s="220" customFormat="1" ht="15.5" x14ac:dyDescent="0.4">
      <c r="B38" s="220" t="str">
        <f>VLOOKUP(C38,[1]!Companies[#Data],3,FALSE)</f>
        <v>000115341-9</v>
      </c>
      <c r="C38" s="261" t="str">
        <f t="shared" si="0"/>
        <v xml:space="preserve">Amoco Trinidad Gas B.V. </v>
      </c>
      <c r="D38" s="238" t="s">
        <v>1968</v>
      </c>
      <c r="E38" s="221" t="s">
        <v>2065</v>
      </c>
      <c r="F38" s="220" t="s">
        <v>996</v>
      </c>
      <c r="G38" s="220" t="s">
        <v>996</v>
      </c>
      <c r="H38" s="261" t="str">
        <f>Table10[[#This Row],[Company]]</f>
        <v xml:space="preserve">Amoco Trinidad Gas B.V. </v>
      </c>
      <c r="I38" s="220" t="s">
        <v>1199</v>
      </c>
      <c r="J38" s="222">
        <f>[5]AMOCO!$E40/[4]Sheet1!$D$367</f>
        <v>428770.8899769999</v>
      </c>
      <c r="K38" s="220" t="s">
        <v>999</v>
      </c>
      <c r="L38" s="255">
        <v>0</v>
      </c>
    </row>
    <row r="39" spans="2:12" s="220" customFormat="1" ht="15.5" x14ac:dyDescent="0.4">
      <c r="B39" s="220" t="str">
        <f>VLOOKUP(C39,[1]!Companies[#Data],3,FALSE)</f>
        <v>000115341-9</v>
      </c>
      <c r="C39" s="261" t="str">
        <f t="shared" si="0"/>
        <v xml:space="preserve">Amoco Trinidad Gas B.V. </v>
      </c>
      <c r="D39" s="238" t="s">
        <v>1968</v>
      </c>
      <c r="E39" s="221" t="s">
        <v>2114</v>
      </c>
      <c r="F39" s="220" t="s">
        <v>996</v>
      </c>
      <c r="G39" s="220" t="s">
        <v>996</v>
      </c>
      <c r="H39" s="261" t="str">
        <f>Table10[[#This Row],[Company]]</f>
        <v xml:space="preserve">Amoco Trinidad Gas B.V. </v>
      </c>
      <c r="I39" s="220" t="s">
        <v>1199</v>
      </c>
      <c r="J39" s="222">
        <f>[5]AMOCO!$E41/[4]Sheet1!$D$367</f>
        <v>0</v>
      </c>
      <c r="K39" s="220" t="s">
        <v>999</v>
      </c>
      <c r="L39" s="255">
        <v>0</v>
      </c>
    </row>
    <row r="40" spans="2:12" s="220" customFormat="1" ht="15.5" x14ac:dyDescent="0.4">
      <c r="B40" s="220" t="str">
        <f>VLOOKUP(C40,[1]!Companies[#Data],3,FALSE)</f>
        <v>000115341-9</v>
      </c>
      <c r="C40" s="261" t="str">
        <f t="shared" si="0"/>
        <v xml:space="preserve">Amoco Trinidad Gas B.V. </v>
      </c>
      <c r="D40" s="238" t="s">
        <v>1968</v>
      </c>
      <c r="E40" s="221" t="s">
        <v>2069</v>
      </c>
      <c r="F40" s="220" t="s">
        <v>996</v>
      </c>
      <c r="G40" s="220" t="s">
        <v>996</v>
      </c>
      <c r="H40" s="261" t="str">
        <f>Table10[[#This Row],[Company]]</f>
        <v xml:space="preserve">Amoco Trinidad Gas B.V. </v>
      </c>
      <c r="I40" s="220" t="s">
        <v>1199</v>
      </c>
      <c r="J40" s="222">
        <f>[5]AMOCO!$E42/[4]Sheet1!$D$367</f>
        <v>0</v>
      </c>
      <c r="K40" s="220" t="s">
        <v>999</v>
      </c>
      <c r="L40" s="255">
        <v>0</v>
      </c>
    </row>
    <row r="41" spans="2:12" s="220" customFormat="1" ht="15.5" x14ac:dyDescent="0.4">
      <c r="B41" s="220" t="str">
        <f>VLOOKUP(C41,[1]!Companies[#Data],3,FALSE)</f>
        <v>000115341-9</v>
      </c>
      <c r="C41" s="261" t="str">
        <f t="shared" si="0"/>
        <v xml:space="preserve">Amoco Trinidad Gas B.V. </v>
      </c>
      <c r="D41" s="238" t="s">
        <v>1968</v>
      </c>
      <c r="E41" s="221" t="s">
        <v>2070</v>
      </c>
      <c r="F41" s="220" t="s">
        <v>996</v>
      </c>
      <c r="G41" s="220" t="s">
        <v>996</v>
      </c>
      <c r="H41" s="261" t="str">
        <f>Table10[[#This Row],[Company]]</f>
        <v xml:space="preserve">Amoco Trinidad Gas B.V. </v>
      </c>
      <c r="I41" s="220" t="s">
        <v>1199</v>
      </c>
      <c r="J41" s="222">
        <f>[5]AMOCO!$E43/[4]Sheet1!$D$367</f>
        <v>0</v>
      </c>
      <c r="K41" s="220" t="s">
        <v>999</v>
      </c>
      <c r="L41" s="255">
        <v>0</v>
      </c>
    </row>
    <row r="42" spans="2:12" s="220" customFormat="1" ht="15.5" x14ac:dyDescent="0.4">
      <c r="B42" s="220" t="str">
        <f>VLOOKUP(C42,[1]!Companies[#Data],3,FALSE)</f>
        <v>000115341-9</v>
      </c>
      <c r="C42" s="261" t="str">
        <f t="shared" si="0"/>
        <v xml:space="preserve">Amoco Trinidad Gas B.V. </v>
      </c>
      <c r="D42" s="238" t="s">
        <v>1968</v>
      </c>
      <c r="E42" s="221" t="s">
        <v>2115</v>
      </c>
      <c r="F42" s="220" t="s">
        <v>996</v>
      </c>
      <c r="G42" s="220" t="s">
        <v>996</v>
      </c>
      <c r="H42" s="261" t="str">
        <f>Table10[[#This Row],[Company]]</f>
        <v xml:space="preserve">Amoco Trinidad Gas B.V. </v>
      </c>
      <c r="I42" s="220" t="s">
        <v>1199</v>
      </c>
      <c r="J42" s="222">
        <f>[5]AMOCO!$E44/[4]Sheet1!$D$367</f>
        <v>0</v>
      </c>
      <c r="K42" s="220" t="s">
        <v>999</v>
      </c>
      <c r="L42" s="255">
        <v>0</v>
      </c>
    </row>
    <row r="43" spans="2:12" s="220" customFormat="1" ht="15.5" x14ac:dyDescent="0.4">
      <c r="B43" s="220" t="str">
        <f>VLOOKUP(C43,[1]!Companies[#Data],3,FALSE)</f>
        <v>000115341-9</v>
      </c>
      <c r="C43" s="261" t="str">
        <f t="shared" si="0"/>
        <v xml:space="preserve">Amoco Trinidad Gas B.V. </v>
      </c>
      <c r="D43" s="238" t="s">
        <v>1968</v>
      </c>
      <c r="E43" s="221" t="s">
        <v>2072</v>
      </c>
      <c r="F43" s="220" t="s">
        <v>996</v>
      </c>
      <c r="G43" s="220" t="s">
        <v>996</v>
      </c>
      <c r="H43" s="261" t="str">
        <f>Table10[[#This Row],[Company]]</f>
        <v xml:space="preserve">Amoco Trinidad Gas B.V. </v>
      </c>
      <c r="I43" s="220" t="s">
        <v>1199</v>
      </c>
      <c r="J43" s="222">
        <f>[5]AMOCO!$E45/[4]Sheet1!$D$367</f>
        <v>0</v>
      </c>
      <c r="K43" s="220" t="s">
        <v>999</v>
      </c>
      <c r="L43" s="255">
        <v>0</v>
      </c>
    </row>
    <row r="44" spans="2:12" s="220" customFormat="1" ht="15.5" x14ac:dyDescent="0.4">
      <c r="B44" s="220" t="str">
        <f>VLOOKUP(C44,[1]!Companies[#Data],3,FALSE)</f>
        <v>000115341-9</v>
      </c>
      <c r="C44" s="261" t="str">
        <f t="shared" si="0"/>
        <v xml:space="preserve">Amoco Trinidad Gas B.V. </v>
      </c>
      <c r="D44" s="220" t="s">
        <v>2081</v>
      </c>
      <c r="E44" s="221" t="s">
        <v>2116</v>
      </c>
      <c r="F44" s="220" t="s">
        <v>996</v>
      </c>
      <c r="G44" s="220" t="s">
        <v>996</v>
      </c>
      <c r="H44" s="261" t="str">
        <f>Table10[[#This Row],[Company]]</f>
        <v xml:space="preserve">Amoco Trinidad Gas B.V. </v>
      </c>
      <c r="I44" s="220" t="s">
        <v>1199</v>
      </c>
      <c r="J44" s="222">
        <f>'[5]bp AETT'!$E$50/[4]Sheet1!$D$367</f>
        <v>0</v>
      </c>
      <c r="K44" s="220" t="s">
        <v>999</v>
      </c>
      <c r="L44" s="255">
        <v>0</v>
      </c>
    </row>
    <row r="45" spans="2:12" s="220" customFormat="1" ht="15.5" x14ac:dyDescent="0.4">
      <c r="B45" s="220" t="str">
        <f>VLOOKUP(C45,[1]!Companies[#Data],3,FALSE)</f>
        <v>000118365-4</v>
      </c>
      <c r="C45" s="262" t="str">
        <f>'[1]Part 3 - Reporting entities'!B28</f>
        <v>BP Alternate Energy Trinidad and Tobago Ltd</v>
      </c>
      <c r="D45" s="220" t="s">
        <v>2081</v>
      </c>
      <c r="E45" s="221" t="s">
        <v>2082</v>
      </c>
      <c r="F45" s="220" t="s">
        <v>996</v>
      </c>
      <c r="G45" s="220" t="s">
        <v>996</v>
      </c>
      <c r="H45" s="261" t="str">
        <f>Table10[[#This Row],[Company]]</f>
        <v>BP Alternate Energy Trinidad and Tobago Ltd</v>
      </c>
      <c r="I45" s="220" t="s">
        <v>1199</v>
      </c>
      <c r="J45" s="222">
        <f>'[5]bp AETT'!$E14/[4]Sheet1!$D$367</f>
        <v>0</v>
      </c>
      <c r="K45" s="220" t="s">
        <v>999</v>
      </c>
      <c r="L45" s="255">
        <v>0</v>
      </c>
    </row>
    <row r="46" spans="2:12" s="220" customFormat="1" ht="15.5" x14ac:dyDescent="0.4">
      <c r="B46" s="220" t="str">
        <f>VLOOKUP(C46,[1]!Companies[#Data],3,FALSE)</f>
        <v>000118365-4</v>
      </c>
      <c r="C46" s="262" t="str">
        <f>C45</f>
        <v>BP Alternate Energy Trinidad and Tobago Ltd</v>
      </c>
      <c r="D46" s="220" t="s">
        <v>2081</v>
      </c>
      <c r="E46" s="221" t="s">
        <v>2050</v>
      </c>
      <c r="F46" s="220" t="s">
        <v>996</v>
      </c>
      <c r="G46" s="220" t="s">
        <v>996</v>
      </c>
      <c r="H46" s="261" t="str">
        <f>Table10[[#This Row],[Company]]</f>
        <v>BP Alternate Energy Trinidad and Tobago Ltd</v>
      </c>
      <c r="I46" s="220" t="s">
        <v>1199</v>
      </c>
      <c r="J46" s="222">
        <f>'[5]bp AETT'!$E15/[4]Sheet1!$D$367</f>
        <v>0</v>
      </c>
      <c r="K46" s="220" t="s">
        <v>999</v>
      </c>
      <c r="L46" s="255">
        <v>0</v>
      </c>
    </row>
    <row r="47" spans="2:12" s="220" customFormat="1" ht="15.5" x14ac:dyDescent="0.4">
      <c r="B47" s="220" t="str">
        <f>VLOOKUP(C47,[1]!Companies[#Data],3,FALSE)</f>
        <v>000118365-4</v>
      </c>
      <c r="C47" s="262" t="str">
        <f t="shared" ref="C47:C74" si="1">C46</f>
        <v>BP Alternate Energy Trinidad and Tobago Ltd</v>
      </c>
      <c r="D47" s="220" t="s">
        <v>2081</v>
      </c>
      <c r="E47" s="221" t="s">
        <v>2051</v>
      </c>
      <c r="F47" s="220" t="s">
        <v>996</v>
      </c>
      <c r="G47" s="220" t="s">
        <v>996</v>
      </c>
      <c r="H47" s="261" t="str">
        <f>Table10[[#This Row],[Company]]</f>
        <v>BP Alternate Energy Trinidad and Tobago Ltd</v>
      </c>
      <c r="I47" s="220" t="s">
        <v>1199</v>
      </c>
      <c r="J47" s="222">
        <f>'[5]bp AETT'!$E16/[4]Sheet1!$D$367</f>
        <v>0</v>
      </c>
      <c r="K47" s="220" t="s">
        <v>999</v>
      </c>
      <c r="L47" s="255">
        <v>0</v>
      </c>
    </row>
    <row r="48" spans="2:12" s="220" customFormat="1" ht="15.5" x14ac:dyDescent="0.4">
      <c r="B48" s="220" t="str">
        <f>VLOOKUP(C48,[1]!Companies[#Data],3,FALSE)</f>
        <v>000118365-4</v>
      </c>
      <c r="C48" s="262" t="str">
        <f t="shared" si="1"/>
        <v>BP Alternate Energy Trinidad and Tobago Ltd</v>
      </c>
      <c r="D48" s="220" t="s">
        <v>2081</v>
      </c>
      <c r="E48" s="221" t="s">
        <v>2049</v>
      </c>
      <c r="F48" s="220" t="s">
        <v>996</v>
      </c>
      <c r="G48" s="220" t="s">
        <v>996</v>
      </c>
      <c r="H48" s="261" t="str">
        <f>Table10[[#This Row],[Company]]</f>
        <v>BP Alternate Energy Trinidad and Tobago Ltd</v>
      </c>
      <c r="I48" s="220" t="s">
        <v>1199</v>
      </c>
      <c r="J48" s="222">
        <f>'[5]bp AETT'!$E17/[4]Sheet1!$D$367</f>
        <v>0</v>
      </c>
      <c r="K48" s="220" t="s">
        <v>999</v>
      </c>
      <c r="L48" s="255">
        <v>0</v>
      </c>
    </row>
    <row r="49" spans="2:12" s="220" customFormat="1" ht="15.5" x14ac:dyDescent="0.4">
      <c r="B49" s="220" t="str">
        <f>VLOOKUP(C49,[1]!Companies[#Data],3,FALSE)</f>
        <v>000118365-4</v>
      </c>
      <c r="C49" s="262" t="str">
        <f t="shared" si="1"/>
        <v>BP Alternate Energy Trinidad and Tobago Ltd</v>
      </c>
      <c r="D49" s="220" t="s">
        <v>2081</v>
      </c>
      <c r="E49" s="221" t="s">
        <v>2057</v>
      </c>
      <c r="F49" s="220" t="s">
        <v>996</v>
      </c>
      <c r="G49" s="220" t="s">
        <v>996</v>
      </c>
      <c r="H49" s="261" t="str">
        <f>Table10[[#This Row],[Company]]</f>
        <v>BP Alternate Energy Trinidad and Tobago Ltd</v>
      </c>
      <c r="I49" s="220" t="s">
        <v>1199</v>
      </c>
      <c r="J49" s="222">
        <f>'[5]bp AETT'!$E18/[4]Sheet1!$D$367</f>
        <v>0</v>
      </c>
      <c r="K49" s="220" t="s">
        <v>999</v>
      </c>
      <c r="L49" s="255">
        <v>0</v>
      </c>
    </row>
    <row r="50" spans="2:12" s="220" customFormat="1" ht="15.5" x14ac:dyDescent="0.4">
      <c r="B50" s="220" t="str">
        <f>VLOOKUP(C50,[1]!Companies[#Data],3,FALSE)</f>
        <v>000118365-4</v>
      </c>
      <c r="C50" s="262" t="str">
        <f t="shared" si="1"/>
        <v>BP Alternate Energy Trinidad and Tobago Ltd</v>
      </c>
      <c r="D50" s="220" t="s">
        <v>2081</v>
      </c>
      <c r="E50" s="221" t="s">
        <v>2054</v>
      </c>
      <c r="F50" s="220" t="s">
        <v>996</v>
      </c>
      <c r="G50" s="220" t="s">
        <v>996</v>
      </c>
      <c r="H50" s="261" t="str">
        <f>Table10[[#This Row],[Company]]</f>
        <v>BP Alternate Energy Trinidad and Tobago Ltd</v>
      </c>
      <c r="I50" s="220" t="s">
        <v>1199</v>
      </c>
      <c r="J50" s="222">
        <f>'[5]bp AETT'!$E19/[4]Sheet1!$D$367</f>
        <v>0</v>
      </c>
      <c r="K50" s="220" t="s">
        <v>999</v>
      </c>
      <c r="L50" s="255">
        <v>0</v>
      </c>
    </row>
    <row r="51" spans="2:12" s="220" customFormat="1" ht="31" x14ac:dyDescent="0.4">
      <c r="B51" s="220" t="str">
        <f>VLOOKUP(C51,[1]!Companies[#Data],3,FALSE)</f>
        <v>000118365-4</v>
      </c>
      <c r="C51" s="262" t="str">
        <f t="shared" si="1"/>
        <v>BP Alternate Energy Trinidad and Tobago Ltd</v>
      </c>
      <c r="D51" s="220" t="s">
        <v>2081</v>
      </c>
      <c r="E51" s="221" t="s">
        <v>2048</v>
      </c>
      <c r="F51" s="220" t="s">
        <v>996</v>
      </c>
      <c r="G51" s="220" t="s">
        <v>996</v>
      </c>
      <c r="H51" s="261" t="str">
        <f>Table10[[#This Row],[Company]]</f>
        <v>BP Alternate Energy Trinidad and Tobago Ltd</v>
      </c>
      <c r="I51" s="220" t="s">
        <v>1199</v>
      </c>
      <c r="J51" s="222">
        <f>'[5]bp AETT'!$E20/[4]Sheet1!$D$367</f>
        <v>0</v>
      </c>
      <c r="K51" s="220" t="s">
        <v>999</v>
      </c>
      <c r="L51" s="255">
        <v>0</v>
      </c>
    </row>
    <row r="52" spans="2:12" s="220" customFormat="1" ht="31" x14ac:dyDescent="0.4">
      <c r="B52" s="220" t="str">
        <f>VLOOKUP(C52,[1]!Companies[#Data],3,FALSE)</f>
        <v>000118365-4</v>
      </c>
      <c r="C52" s="262" t="str">
        <f t="shared" si="1"/>
        <v>BP Alternate Energy Trinidad and Tobago Ltd</v>
      </c>
      <c r="D52" s="220" t="s">
        <v>2081</v>
      </c>
      <c r="E52" s="221" t="s">
        <v>2085</v>
      </c>
      <c r="F52" s="220" t="s">
        <v>996</v>
      </c>
      <c r="G52" s="220" t="s">
        <v>996</v>
      </c>
      <c r="H52" s="261" t="str">
        <f>Table10[[#This Row],[Company]]</f>
        <v>BP Alternate Energy Trinidad and Tobago Ltd</v>
      </c>
      <c r="I52" s="220" t="s">
        <v>1199</v>
      </c>
      <c r="J52" s="222">
        <f>'[5]bp AETT'!$E21/[4]Sheet1!$D$367</f>
        <v>0</v>
      </c>
      <c r="K52" s="220" t="s">
        <v>999</v>
      </c>
      <c r="L52" s="255">
        <v>0</v>
      </c>
    </row>
    <row r="53" spans="2:12" s="220" customFormat="1" ht="15.5" x14ac:dyDescent="0.4">
      <c r="B53" s="220" t="str">
        <f>VLOOKUP(C53,[1]!Companies[#Data],3,FALSE)</f>
        <v>000118365-4</v>
      </c>
      <c r="C53" s="262" t="str">
        <f t="shared" si="1"/>
        <v>BP Alternate Energy Trinidad and Tobago Ltd</v>
      </c>
      <c r="D53" s="220" t="s">
        <v>2081</v>
      </c>
      <c r="E53" s="221" t="s">
        <v>2107</v>
      </c>
      <c r="F53" s="220" t="s">
        <v>996</v>
      </c>
      <c r="G53" s="220" t="s">
        <v>996</v>
      </c>
      <c r="H53" s="261" t="str">
        <f>Table10[[#This Row],[Company]]</f>
        <v>BP Alternate Energy Trinidad and Tobago Ltd</v>
      </c>
      <c r="I53" s="220" t="s">
        <v>1199</v>
      </c>
      <c r="J53" s="222">
        <f>'[5]bp AETT'!$E22/[4]Sheet1!$D$367</f>
        <v>0</v>
      </c>
      <c r="K53" s="220" t="s">
        <v>999</v>
      </c>
      <c r="L53" s="255">
        <v>0</v>
      </c>
    </row>
    <row r="54" spans="2:12" s="220" customFormat="1" ht="15.5" x14ac:dyDescent="0.4">
      <c r="B54" s="220" t="str">
        <f>VLOOKUP(C54,[1]!Companies[#Data],3,FALSE)</f>
        <v>000118365-4</v>
      </c>
      <c r="C54" s="262" t="str">
        <f t="shared" si="1"/>
        <v>BP Alternate Energy Trinidad and Tobago Ltd</v>
      </c>
      <c r="D54" s="220" t="s">
        <v>2081</v>
      </c>
      <c r="E54" s="221" t="s">
        <v>2075</v>
      </c>
      <c r="F54" s="220" t="s">
        <v>996</v>
      </c>
      <c r="G54" s="220" t="s">
        <v>996</v>
      </c>
      <c r="H54" s="261" t="str">
        <f>Table10[[#This Row],[Company]]</f>
        <v>BP Alternate Energy Trinidad and Tobago Ltd</v>
      </c>
      <c r="I54" s="220" t="s">
        <v>1199</v>
      </c>
      <c r="J54" s="222">
        <f>'[5]bp AETT'!$E23/[4]Sheet1!$D$367</f>
        <v>0</v>
      </c>
      <c r="K54" s="220" t="s">
        <v>999</v>
      </c>
      <c r="L54" s="255">
        <v>0</v>
      </c>
    </row>
    <row r="55" spans="2:12" s="220" customFormat="1" ht="15.5" x14ac:dyDescent="0.4">
      <c r="B55" s="220" t="str">
        <f>VLOOKUP(C55,[1]!Companies[#Data],3,FALSE)</f>
        <v>000118365-4</v>
      </c>
      <c r="C55" s="262" t="str">
        <f t="shared" si="1"/>
        <v>BP Alternate Energy Trinidad and Tobago Ltd</v>
      </c>
      <c r="D55" s="220" t="s">
        <v>2081</v>
      </c>
      <c r="E55" s="221" t="s">
        <v>2076</v>
      </c>
      <c r="F55" s="220" t="s">
        <v>996</v>
      </c>
      <c r="G55" s="220" t="s">
        <v>996</v>
      </c>
      <c r="H55" s="261" t="str">
        <f>Table10[[#This Row],[Company]]</f>
        <v>BP Alternate Energy Trinidad and Tobago Ltd</v>
      </c>
      <c r="I55" s="220" t="s">
        <v>1199</v>
      </c>
      <c r="J55" s="222">
        <f>'[5]bp AETT'!$E24/[4]Sheet1!$D$367</f>
        <v>0</v>
      </c>
      <c r="K55" s="220" t="s">
        <v>999</v>
      </c>
      <c r="L55" s="255">
        <v>0</v>
      </c>
    </row>
    <row r="56" spans="2:12" s="220" customFormat="1" ht="15.5" x14ac:dyDescent="0.4">
      <c r="B56" s="220" t="str">
        <f>VLOOKUP(C56,[1]!Companies[#Data],3,FALSE)</f>
        <v>000118365-4</v>
      </c>
      <c r="C56" s="262" t="str">
        <f t="shared" si="1"/>
        <v>BP Alternate Energy Trinidad and Tobago Ltd</v>
      </c>
      <c r="D56" s="238" t="s">
        <v>1968</v>
      </c>
      <c r="E56" s="221" t="s">
        <v>2059</v>
      </c>
      <c r="F56" s="220" t="s">
        <v>996</v>
      </c>
      <c r="G56" s="220" t="s">
        <v>996</v>
      </c>
      <c r="H56" s="261" t="str">
        <f>Table10[[#This Row],[Company]]</f>
        <v>BP Alternate Energy Trinidad and Tobago Ltd</v>
      </c>
      <c r="I56" s="220" t="s">
        <v>1199</v>
      </c>
      <c r="J56" s="222">
        <f>'[5]bp AETT'!$E28/[4]Sheet1!$D$367</f>
        <v>0</v>
      </c>
      <c r="K56" s="220" t="s">
        <v>999</v>
      </c>
      <c r="L56" s="255">
        <v>0</v>
      </c>
    </row>
    <row r="57" spans="2:12" s="220" customFormat="1" ht="15.5" x14ac:dyDescent="0.4">
      <c r="B57" s="220" t="str">
        <f>VLOOKUP(C57,[1]!Companies[#Data],3,FALSE)</f>
        <v>000118365-4</v>
      </c>
      <c r="C57" s="262" t="str">
        <f t="shared" si="1"/>
        <v>BP Alternate Energy Trinidad and Tobago Ltd</v>
      </c>
      <c r="D57" s="238" t="s">
        <v>1968</v>
      </c>
      <c r="E57" s="221" t="s">
        <v>2108</v>
      </c>
      <c r="F57" s="220" t="s">
        <v>996</v>
      </c>
      <c r="G57" s="220" t="s">
        <v>996</v>
      </c>
      <c r="H57" s="261" t="str">
        <f>Table10[[#This Row],[Company]]</f>
        <v>BP Alternate Energy Trinidad and Tobago Ltd</v>
      </c>
      <c r="I57" s="220" t="s">
        <v>1199</v>
      </c>
      <c r="J57" s="222">
        <f>'[5]bp AETT'!$E29/[4]Sheet1!$D$367</f>
        <v>0</v>
      </c>
      <c r="K57" s="220" t="s">
        <v>999</v>
      </c>
      <c r="L57" s="255">
        <v>0</v>
      </c>
    </row>
    <row r="58" spans="2:12" s="220" customFormat="1" ht="15.5" x14ac:dyDescent="0.4">
      <c r="B58" s="220" t="str">
        <f>VLOOKUP(C58,[1]!Companies[#Data],3,FALSE)</f>
        <v>000118365-4</v>
      </c>
      <c r="C58" s="262" t="str">
        <f t="shared" si="1"/>
        <v>BP Alternate Energy Trinidad and Tobago Ltd</v>
      </c>
      <c r="D58" s="238" t="s">
        <v>1968</v>
      </c>
      <c r="E58" s="221" t="s">
        <v>2083</v>
      </c>
      <c r="F58" s="220" t="s">
        <v>996</v>
      </c>
      <c r="G58" s="220" t="s">
        <v>996</v>
      </c>
      <c r="H58" s="261" t="str">
        <f>Table10[[#This Row],[Company]]</f>
        <v>BP Alternate Energy Trinidad and Tobago Ltd</v>
      </c>
      <c r="I58" s="220" t="s">
        <v>1199</v>
      </c>
      <c r="J58" s="222">
        <f>'[5]bp AETT'!$E30/[4]Sheet1!$D$367</f>
        <v>0</v>
      </c>
      <c r="K58" s="220" t="s">
        <v>999</v>
      </c>
      <c r="L58" s="255">
        <v>0</v>
      </c>
    </row>
    <row r="59" spans="2:12" s="220" customFormat="1" ht="15.5" x14ac:dyDescent="0.4">
      <c r="B59" s="220" t="str">
        <f>VLOOKUP(C59,[1]!Companies[#Data],3,FALSE)</f>
        <v>000118365-4</v>
      </c>
      <c r="C59" s="262" t="str">
        <f t="shared" si="1"/>
        <v>BP Alternate Energy Trinidad and Tobago Ltd</v>
      </c>
      <c r="D59" s="238" t="s">
        <v>1968</v>
      </c>
      <c r="E59" s="221" t="s">
        <v>2109</v>
      </c>
      <c r="F59" s="220" t="s">
        <v>996</v>
      </c>
      <c r="G59" s="220" t="s">
        <v>996</v>
      </c>
      <c r="H59" s="261" t="str">
        <f>Table10[[#This Row],[Company]]</f>
        <v>BP Alternate Energy Trinidad and Tobago Ltd</v>
      </c>
      <c r="I59" s="220" t="s">
        <v>1199</v>
      </c>
      <c r="J59" s="222">
        <f>'[5]bp AETT'!$E31/[4]Sheet1!$D$367</f>
        <v>0</v>
      </c>
      <c r="K59" s="220" t="s">
        <v>999</v>
      </c>
      <c r="L59" s="255">
        <v>0</v>
      </c>
    </row>
    <row r="60" spans="2:12" s="220" customFormat="1" ht="15.5" x14ac:dyDescent="0.4">
      <c r="B60" s="220" t="str">
        <f>VLOOKUP(C60,[1]!Companies[#Data],3,FALSE)</f>
        <v>000118365-4</v>
      </c>
      <c r="C60" s="262" t="str">
        <f t="shared" si="1"/>
        <v>BP Alternate Energy Trinidad and Tobago Ltd</v>
      </c>
      <c r="D60" s="238" t="s">
        <v>1968</v>
      </c>
      <c r="E60" s="221" t="s">
        <v>2073</v>
      </c>
      <c r="F60" s="220" t="s">
        <v>996</v>
      </c>
      <c r="G60" s="220" t="s">
        <v>996</v>
      </c>
      <c r="H60" s="261" t="str">
        <f>Table10[[#This Row],[Company]]</f>
        <v>BP Alternate Energy Trinidad and Tobago Ltd</v>
      </c>
      <c r="I60" s="220" t="s">
        <v>1199</v>
      </c>
      <c r="J60" s="222">
        <f>'[5]bp AETT'!$E32/[4]Sheet1!$D$367</f>
        <v>0</v>
      </c>
      <c r="K60" s="220" t="s">
        <v>999</v>
      </c>
      <c r="L60" s="255">
        <v>0</v>
      </c>
    </row>
    <row r="61" spans="2:12" s="220" customFormat="1" ht="31" x14ac:dyDescent="0.4">
      <c r="B61" s="220" t="str">
        <f>VLOOKUP(C61,[1]!Companies[#Data],3,FALSE)</f>
        <v>000118365-4</v>
      </c>
      <c r="C61" s="262" t="str">
        <f t="shared" si="1"/>
        <v>BP Alternate Energy Trinidad and Tobago Ltd</v>
      </c>
      <c r="D61" s="238" t="s">
        <v>1968</v>
      </c>
      <c r="E61" s="221" t="s">
        <v>2062</v>
      </c>
      <c r="F61" s="220" t="s">
        <v>996</v>
      </c>
      <c r="G61" s="220" t="s">
        <v>996</v>
      </c>
      <c r="H61" s="261" t="str">
        <f>Table10[[#This Row],[Company]]</f>
        <v>BP Alternate Energy Trinidad and Tobago Ltd</v>
      </c>
      <c r="I61" s="220" t="s">
        <v>1199</v>
      </c>
      <c r="J61" s="222">
        <f>'[5]bp AETT'!$E33/[4]Sheet1!$D$367</f>
        <v>0</v>
      </c>
      <c r="K61" s="220" t="s">
        <v>999</v>
      </c>
      <c r="L61" s="255">
        <v>0</v>
      </c>
    </row>
    <row r="62" spans="2:12" s="220" customFormat="1" ht="15.5" x14ac:dyDescent="0.4">
      <c r="B62" s="220" t="str">
        <f>VLOOKUP(C62,[1]!Companies[#Data],3,FALSE)</f>
        <v>000118365-4</v>
      </c>
      <c r="C62" s="262" t="str">
        <f t="shared" si="1"/>
        <v>BP Alternate Energy Trinidad and Tobago Ltd</v>
      </c>
      <c r="D62" s="238" t="s">
        <v>1968</v>
      </c>
      <c r="E62" s="221" t="s">
        <v>2110</v>
      </c>
      <c r="F62" s="220" t="s">
        <v>996</v>
      </c>
      <c r="G62" s="220" t="s">
        <v>996</v>
      </c>
      <c r="H62" s="261" t="str">
        <f>Table10[[#This Row],[Company]]</f>
        <v>BP Alternate Energy Trinidad and Tobago Ltd</v>
      </c>
      <c r="I62" s="220" t="s">
        <v>1199</v>
      </c>
      <c r="J62" s="222">
        <f>'[5]bp AETT'!$E34/[4]Sheet1!$D$367</f>
        <v>0</v>
      </c>
      <c r="K62" s="220" t="s">
        <v>999</v>
      </c>
      <c r="L62" s="255">
        <v>0</v>
      </c>
    </row>
    <row r="63" spans="2:12" s="220" customFormat="1" ht="15.5" x14ac:dyDescent="0.4">
      <c r="B63" s="220" t="str">
        <f>VLOOKUP(C63,[1]!Companies[#Data],3,FALSE)</f>
        <v>000118365-4</v>
      </c>
      <c r="C63" s="262" t="str">
        <f t="shared" si="1"/>
        <v>BP Alternate Energy Trinidad and Tobago Ltd</v>
      </c>
      <c r="D63" s="238" t="s">
        <v>1968</v>
      </c>
      <c r="E63" s="221" t="s">
        <v>2111</v>
      </c>
      <c r="F63" s="220" t="s">
        <v>996</v>
      </c>
      <c r="G63" s="220" t="s">
        <v>996</v>
      </c>
      <c r="H63" s="261" t="str">
        <f>Table10[[#This Row],[Company]]</f>
        <v>BP Alternate Energy Trinidad and Tobago Ltd</v>
      </c>
      <c r="I63" s="220" t="s">
        <v>1199</v>
      </c>
      <c r="J63" s="222">
        <f>'[5]bp AETT'!$E35/[4]Sheet1!$D$367</f>
        <v>0</v>
      </c>
      <c r="K63" s="220" t="s">
        <v>999</v>
      </c>
      <c r="L63" s="255">
        <v>0</v>
      </c>
    </row>
    <row r="64" spans="2:12" s="220" customFormat="1" ht="15.5" x14ac:dyDescent="0.4">
      <c r="B64" s="220" t="str">
        <f>VLOOKUP(C64,[1]!Companies[#Data],3,FALSE)</f>
        <v>000118365-4</v>
      </c>
      <c r="C64" s="262" t="str">
        <f t="shared" si="1"/>
        <v>BP Alternate Energy Trinidad and Tobago Ltd</v>
      </c>
      <c r="D64" s="238" t="s">
        <v>1968</v>
      </c>
      <c r="E64" s="221" t="s">
        <v>2112</v>
      </c>
      <c r="F64" s="220" t="s">
        <v>996</v>
      </c>
      <c r="G64" s="220" t="s">
        <v>996</v>
      </c>
      <c r="H64" s="261" t="str">
        <f>Table10[[#This Row],[Company]]</f>
        <v>BP Alternate Energy Trinidad and Tobago Ltd</v>
      </c>
      <c r="I64" s="220" t="s">
        <v>1199</v>
      </c>
      <c r="J64" s="222">
        <f>'[5]bp AETT'!$E36/[4]Sheet1!$D$367</f>
        <v>0</v>
      </c>
      <c r="K64" s="220" t="s">
        <v>999</v>
      </c>
      <c r="L64" s="255">
        <v>0</v>
      </c>
    </row>
    <row r="65" spans="2:12" s="220" customFormat="1" ht="15.5" x14ac:dyDescent="0.4">
      <c r="B65" s="220" t="str">
        <f>VLOOKUP(C65,[1]!Companies[#Data],3,FALSE)</f>
        <v>000118365-4</v>
      </c>
      <c r="C65" s="262" t="str">
        <f t="shared" si="1"/>
        <v>BP Alternate Energy Trinidad and Tobago Ltd</v>
      </c>
      <c r="D65" s="238" t="s">
        <v>1968</v>
      </c>
      <c r="E65" s="221" t="s">
        <v>2113</v>
      </c>
      <c r="F65" s="220" t="s">
        <v>996</v>
      </c>
      <c r="G65" s="220" t="s">
        <v>996</v>
      </c>
      <c r="H65" s="261" t="str">
        <f>Table10[[#This Row],[Company]]</f>
        <v>BP Alternate Energy Trinidad and Tobago Ltd</v>
      </c>
      <c r="I65" s="220" t="s">
        <v>1199</v>
      </c>
      <c r="J65" s="222">
        <f>'[5]bp AETT'!$E37/[4]Sheet1!$D$367</f>
        <v>0</v>
      </c>
      <c r="K65" s="220" t="s">
        <v>999</v>
      </c>
      <c r="L65" s="255">
        <v>0</v>
      </c>
    </row>
    <row r="66" spans="2:12" s="220" customFormat="1" ht="15.5" x14ac:dyDescent="0.4">
      <c r="B66" s="220" t="str">
        <f>VLOOKUP(C66,[1]!Companies[#Data],3,FALSE)</f>
        <v>000118365-4</v>
      </c>
      <c r="C66" s="262" t="str">
        <f t="shared" si="1"/>
        <v>BP Alternate Energy Trinidad and Tobago Ltd</v>
      </c>
      <c r="D66" s="238" t="s">
        <v>1968</v>
      </c>
      <c r="E66" s="221" t="s">
        <v>2074</v>
      </c>
      <c r="F66" s="220" t="s">
        <v>996</v>
      </c>
      <c r="G66" s="220" t="s">
        <v>996</v>
      </c>
      <c r="H66" s="261" t="str">
        <f>Table10[[#This Row],[Company]]</f>
        <v>BP Alternate Energy Trinidad and Tobago Ltd</v>
      </c>
      <c r="I66" s="220" t="s">
        <v>1199</v>
      </c>
      <c r="J66" s="222">
        <f>'[5]bp AETT'!$E38/[4]Sheet1!$D$367</f>
        <v>0</v>
      </c>
      <c r="K66" s="220" t="s">
        <v>999</v>
      </c>
      <c r="L66" s="255">
        <v>0</v>
      </c>
    </row>
    <row r="67" spans="2:12" s="220" customFormat="1" ht="15.5" x14ac:dyDescent="0.4">
      <c r="B67" s="220" t="str">
        <f>VLOOKUP(C67,[1]!Companies[#Data],3,FALSE)</f>
        <v>000118365-4</v>
      </c>
      <c r="C67" s="262" t="str">
        <f t="shared" si="1"/>
        <v>BP Alternate Energy Trinidad and Tobago Ltd</v>
      </c>
      <c r="D67" s="238" t="s">
        <v>1968</v>
      </c>
      <c r="E67" s="221" t="s">
        <v>2064</v>
      </c>
      <c r="F67" s="220" t="s">
        <v>996</v>
      </c>
      <c r="G67" s="220" t="s">
        <v>996</v>
      </c>
      <c r="H67" s="261" t="str">
        <f>Table10[[#This Row],[Company]]</f>
        <v>BP Alternate Energy Trinidad and Tobago Ltd</v>
      </c>
      <c r="I67" s="220" t="s">
        <v>1199</v>
      </c>
      <c r="J67" s="222">
        <f>'[5]bp AETT'!$E39/[4]Sheet1!$D$367</f>
        <v>0</v>
      </c>
      <c r="K67" s="220" t="s">
        <v>999</v>
      </c>
      <c r="L67" s="255">
        <v>0</v>
      </c>
    </row>
    <row r="68" spans="2:12" s="220" customFormat="1" ht="15.5" x14ac:dyDescent="0.4">
      <c r="B68" s="220" t="str">
        <f>VLOOKUP(C68,[1]!Companies[#Data],3,FALSE)</f>
        <v>000118365-4</v>
      </c>
      <c r="C68" s="262" t="str">
        <f t="shared" si="1"/>
        <v>BP Alternate Energy Trinidad and Tobago Ltd</v>
      </c>
      <c r="D68" s="238" t="s">
        <v>1968</v>
      </c>
      <c r="E68" s="221" t="s">
        <v>2065</v>
      </c>
      <c r="F68" s="220" t="s">
        <v>996</v>
      </c>
      <c r="G68" s="220" t="s">
        <v>996</v>
      </c>
      <c r="H68" s="261" t="str">
        <f>Table10[[#This Row],[Company]]</f>
        <v>BP Alternate Energy Trinidad and Tobago Ltd</v>
      </c>
      <c r="I68" s="220" t="s">
        <v>1199</v>
      </c>
      <c r="J68" s="222">
        <f>'[5]bp AETT'!$E40/[4]Sheet1!$D$367</f>
        <v>0</v>
      </c>
      <c r="K68" s="220" t="s">
        <v>999</v>
      </c>
      <c r="L68" s="255">
        <v>0</v>
      </c>
    </row>
    <row r="69" spans="2:12" s="220" customFormat="1" ht="15.5" x14ac:dyDescent="0.4">
      <c r="B69" s="220" t="str">
        <f>VLOOKUP(C69,[1]!Companies[#Data],3,FALSE)</f>
        <v>000118365-4</v>
      </c>
      <c r="C69" s="262" t="str">
        <f t="shared" si="1"/>
        <v>BP Alternate Energy Trinidad and Tobago Ltd</v>
      </c>
      <c r="D69" s="238" t="s">
        <v>1968</v>
      </c>
      <c r="E69" s="221" t="s">
        <v>2114</v>
      </c>
      <c r="F69" s="220" t="s">
        <v>996</v>
      </c>
      <c r="G69" s="220" t="s">
        <v>996</v>
      </c>
      <c r="H69" s="261" t="str">
        <f>Table10[[#This Row],[Company]]</f>
        <v>BP Alternate Energy Trinidad and Tobago Ltd</v>
      </c>
      <c r="I69" s="220" t="s">
        <v>1199</v>
      </c>
      <c r="J69" s="222">
        <f>'[5]bp AETT'!$E41/[4]Sheet1!$D$367</f>
        <v>0</v>
      </c>
      <c r="K69" s="220" t="s">
        <v>999</v>
      </c>
      <c r="L69" s="255">
        <v>0</v>
      </c>
    </row>
    <row r="70" spans="2:12" s="220" customFormat="1" ht="15.5" x14ac:dyDescent="0.4">
      <c r="B70" s="220" t="str">
        <f>VLOOKUP(C70,[1]!Companies[#Data],3,FALSE)</f>
        <v>000118365-4</v>
      </c>
      <c r="C70" s="262" t="str">
        <f t="shared" si="1"/>
        <v>BP Alternate Energy Trinidad and Tobago Ltd</v>
      </c>
      <c r="D70" s="238" t="s">
        <v>1968</v>
      </c>
      <c r="E70" s="221" t="s">
        <v>2069</v>
      </c>
      <c r="F70" s="220" t="s">
        <v>996</v>
      </c>
      <c r="G70" s="220" t="s">
        <v>996</v>
      </c>
      <c r="H70" s="261" t="str">
        <f>Table10[[#This Row],[Company]]</f>
        <v>BP Alternate Energy Trinidad and Tobago Ltd</v>
      </c>
      <c r="I70" s="220" t="s">
        <v>1199</v>
      </c>
      <c r="J70" s="222">
        <f>'[5]bp AETT'!$E42/[4]Sheet1!$D$367</f>
        <v>0</v>
      </c>
      <c r="K70" s="220" t="s">
        <v>999</v>
      </c>
      <c r="L70" s="255">
        <v>0</v>
      </c>
    </row>
    <row r="71" spans="2:12" s="220" customFormat="1" ht="15.5" x14ac:dyDescent="0.4">
      <c r="B71" s="220" t="str">
        <f>VLOOKUP(C71,[1]!Companies[#Data],3,FALSE)</f>
        <v>000118365-4</v>
      </c>
      <c r="C71" s="262" t="str">
        <f t="shared" si="1"/>
        <v>BP Alternate Energy Trinidad and Tobago Ltd</v>
      </c>
      <c r="D71" s="238" t="s">
        <v>1968</v>
      </c>
      <c r="E71" s="221" t="s">
        <v>2070</v>
      </c>
      <c r="F71" s="220" t="s">
        <v>996</v>
      </c>
      <c r="G71" s="220" t="s">
        <v>996</v>
      </c>
      <c r="H71" s="261" t="str">
        <f>Table10[[#This Row],[Company]]</f>
        <v>BP Alternate Energy Trinidad and Tobago Ltd</v>
      </c>
      <c r="I71" s="220" t="s">
        <v>1199</v>
      </c>
      <c r="J71" s="222">
        <f>'[5]bp AETT'!$E43/[4]Sheet1!$D$367</f>
        <v>0</v>
      </c>
      <c r="K71" s="220" t="s">
        <v>999</v>
      </c>
      <c r="L71" s="255">
        <v>0</v>
      </c>
    </row>
    <row r="72" spans="2:12" s="220" customFormat="1" ht="15.5" x14ac:dyDescent="0.4">
      <c r="B72" s="220" t="str">
        <f>VLOOKUP(C72,[1]!Companies[#Data],3,FALSE)</f>
        <v>000118365-4</v>
      </c>
      <c r="C72" s="262" t="str">
        <f t="shared" si="1"/>
        <v>BP Alternate Energy Trinidad and Tobago Ltd</v>
      </c>
      <c r="D72" s="238" t="s">
        <v>1968</v>
      </c>
      <c r="E72" s="221" t="s">
        <v>2115</v>
      </c>
      <c r="F72" s="220" t="s">
        <v>996</v>
      </c>
      <c r="G72" s="220" t="s">
        <v>996</v>
      </c>
      <c r="H72" s="261" t="str">
        <f>Table10[[#This Row],[Company]]</f>
        <v>BP Alternate Energy Trinidad and Tobago Ltd</v>
      </c>
      <c r="I72" s="220" t="s">
        <v>1199</v>
      </c>
      <c r="J72" s="222">
        <f>'[5]bp AETT'!$E44/[4]Sheet1!$D$367</f>
        <v>0</v>
      </c>
      <c r="K72" s="220" t="s">
        <v>999</v>
      </c>
      <c r="L72" s="255">
        <v>0</v>
      </c>
    </row>
    <row r="73" spans="2:12" s="220" customFormat="1" ht="15.5" x14ac:dyDescent="0.4">
      <c r="B73" s="220" t="str">
        <f>VLOOKUP(C73,[1]!Companies[#Data],3,FALSE)</f>
        <v>000118365-4</v>
      </c>
      <c r="C73" s="262" t="str">
        <f t="shared" si="1"/>
        <v>BP Alternate Energy Trinidad and Tobago Ltd</v>
      </c>
      <c r="D73" s="238" t="s">
        <v>1968</v>
      </c>
      <c r="E73" s="221" t="s">
        <v>2072</v>
      </c>
      <c r="F73" s="220" t="s">
        <v>996</v>
      </c>
      <c r="G73" s="220" t="s">
        <v>996</v>
      </c>
      <c r="H73" s="261" t="str">
        <f>Table10[[#This Row],[Company]]</f>
        <v>BP Alternate Energy Trinidad and Tobago Ltd</v>
      </c>
      <c r="I73" s="220" t="s">
        <v>1199</v>
      </c>
      <c r="J73" s="222">
        <f>'[5]bp AETT'!$E45/[4]Sheet1!$D$367</f>
        <v>0</v>
      </c>
      <c r="K73" s="220" t="s">
        <v>999</v>
      </c>
      <c r="L73" s="255">
        <v>0</v>
      </c>
    </row>
    <row r="74" spans="2:12" s="220" customFormat="1" ht="15.5" x14ac:dyDescent="0.4">
      <c r="B74" s="220" t="str">
        <f>VLOOKUP(C74,[1]!Companies[#Data],3,FALSE)</f>
        <v>000118365-4</v>
      </c>
      <c r="C74" s="262" t="str">
        <f t="shared" si="1"/>
        <v>BP Alternate Energy Trinidad and Tobago Ltd</v>
      </c>
      <c r="D74" s="220" t="s">
        <v>2081</v>
      </c>
      <c r="E74" s="221" t="s">
        <v>2116</v>
      </c>
      <c r="F74" s="220" t="s">
        <v>996</v>
      </c>
      <c r="G74" s="220" t="s">
        <v>996</v>
      </c>
      <c r="H74" s="261" t="str">
        <f>Table10[[#This Row],[Company]]</f>
        <v>BP Alternate Energy Trinidad and Tobago Ltd</v>
      </c>
      <c r="I74" s="220" t="s">
        <v>1199</v>
      </c>
      <c r="J74" s="222">
        <f>'[5]bp AETT'!$E$50/[4]Sheet1!$D$367</f>
        <v>0</v>
      </c>
      <c r="K74" s="220" t="s">
        <v>999</v>
      </c>
      <c r="L74" s="255">
        <v>0</v>
      </c>
    </row>
    <row r="75" spans="2:12" s="220" customFormat="1" ht="15.5" x14ac:dyDescent="0.4">
      <c r="B75" s="220" t="str">
        <f>VLOOKUP(C75,[1]!Companies[#Data],3,FALSE)</f>
        <v>100039340-4</v>
      </c>
      <c r="C75" s="262" t="str">
        <f>'[1]Part 3 - Reporting entities'!B29</f>
        <v>BP Exploration Operating Company Limited</v>
      </c>
      <c r="D75" s="220" t="s">
        <v>2081</v>
      </c>
      <c r="E75" s="221" t="s">
        <v>2082</v>
      </c>
      <c r="F75" s="220" t="s">
        <v>996</v>
      </c>
      <c r="G75" s="220" t="s">
        <v>996</v>
      </c>
      <c r="H75" s="261" t="str">
        <f>Table10[[#This Row],[Company]]</f>
        <v>BP Exploration Operating Company Limited</v>
      </c>
      <c r="I75" s="220" t="s">
        <v>1199</v>
      </c>
      <c r="J75" s="222">
        <f>'[5]BP Exploration'!$E14/[4]Sheet1!$D$367</f>
        <v>0</v>
      </c>
      <c r="K75" s="220" t="s">
        <v>999</v>
      </c>
      <c r="L75" s="255">
        <v>0</v>
      </c>
    </row>
    <row r="76" spans="2:12" s="220" customFormat="1" ht="15.5" x14ac:dyDescent="0.4">
      <c r="B76" s="220" t="str">
        <f>VLOOKUP(C76,[1]!Companies[#Data],3,FALSE)</f>
        <v>100039340-4</v>
      </c>
      <c r="C76" s="261" t="str">
        <f>C75</f>
        <v>BP Exploration Operating Company Limited</v>
      </c>
      <c r="D76" s="220" t="s">
        <v>2081</v>
      </c>
      <c r="E76" s="221" t="s">
        <v>2050</v>
      </c>
      <c r="F76" s="220" t="s">
        <v>996</v>
      </c>
      <c r="G76" s="220" t="s">
        <v>996</v>
      </c>
      <c r="H76" s="261" t="str">
        <f>Table10[[#This Row],[Company]]</f>
        <v>BP Exploration Operating Company Limited</v>
      </c>
      <c r="I76" s="220" t="s">
        <v>1199</v>
      </c>
      <c r="J76" s="222">
        <f>'[5]BP Exploration'!$E15/[4]Sheet1!$D$367</f>
        <v>0</v>
      </c>
      <c r="K76" s="220" t="s">
        <v>999</v>
      </c>
      <c r="L76" s="255">
        <v>0</v>
      </c>
    </row>
    <row r="77" spans="2:12" s="220" customFormat="1" ht="15.5" x14ac:dyDescent="0.4">
      <c r="B77" s="220" t="str">
        <f>VLOOKUP(C77,[1]!Companies[#Data],3,FALSE)</f>
        <v>100039340-4</v>
      </c>
      <c r="C77" s="261" t="str">
        <f>C76</f>
        <v>BP Exploration Operating Company Limited</v>
      </c>
      <c r="D77" s="220" t="s">
        <v>2081</v>
      </c>
      <c r="E77" s="221" t="s">
        <v>2051</v>
      </c>
      <c r="F77" s="220" t="s">
        <v>996</v>
      </c>
      <c r="G77" s="220" t="s">
        <v>996</v>
      </c>
      <c r="H77" s="261" t="str">
        <f>Table10[[#This Row],[Company]]</f>
        <v>BP Exploration Operating Company Limited</v>
      </c>
      <c r="I77" s="220" t="s">
        <v>1199</v>
      </c>
      <c r="J77" s="222">
        <f>'[5]BP Exploration'!$E16/[4]Sheet1!$D$367</f>
        <v>0</v>
      </c>
      <c r="K77" s="220" t="s">
        <v>999</v>
      </c>
      <c r="L77" s="255">
        <v>0</v>
      </c>
    </row>
    <row r="78" spans="2:12" s="220" customFormat="1" ht="15.5" x14ac:dyDescent="0.4">
      <c r="B78" s="220" t="str">
        <f>VLOOKUP(C78,[1]!Companies[#Data],3,FALSE)</f>
        <v>100039340-4</v>
      </c>
      <c r="C78" s="261" t="str">
        <f t="shared" ref="C78:C104" si="2">C77</f>
        <v>BP Exploration Operating Company Limited</v>
      </c>
      <c r="D78" s="220" t="s">
        <v>2081</v>
      </c>
      <c r="E78" s="221" t="s">
        <v>2049</v>
      </c>
      <c r="F78" s="220" t="s">
        <v>996</v>
      </c>
      <c r="G78" s="220" t="s">
        <v>996</v>
      </c>
      <c r="H78" s="261" t="str">
        <f>Table10[[#This Row],[Company]]</f>
        <v>BP Exploration Operating Company Limited</v>
      </c>
      <c r="I78" s="220" t="s">
        <v>1199</v>
      </c>
      <c r="J78" s="222">
        <f>'[5]BP Exploration'!$E17/[4]Sheet1!$D$367</f>
        <v>0</v>
      </c>
      <c r="K78" s="220" t="s">
        <v>999</v>
      </c>
      <c r="L78" s="255">
        <v>0</v>
      </c>
    </row>
    <row r="79" spans="2:12" s="220" customFormat="1" ht="15.5" x14ac:dyDescent="0.4">
      <c r="B79" s="220" t="str">
        <f>VLOOKUP(C79,[1]!Companies[#Data],3,FALSE)</f>
        <v>100039340-4</v>
      </c>
      <c r="C79" s="261" t="str">
        <f t="shared" si="2"/>
        <v>BP Exploration Operating Company Limited</v>
      </c>
      <c r="D79" s="220" t="s">
        <v>2081</v>
      </c>
      <c r="E79" s="221" t="s">
        <v>2057</v>
      </c>
      <c r="F79" s="220" t="s">
        <v>996</v>
      </c>
      <c r="G79" s="220" t="s">
        <v>996</v>
      </c>
      <c r="H79" s="261" t="str">
        <f>Table10[[#This Row],[Company]]</f>
        <v>BP Exploration Operating Company Limited</v>
      </c>
      <c r="I79" s="220" t="s">
        <v>1199</v>
      </c>
      <c r="J79" s="222">
        <f>'[5]BP Exploration'!$E18/[4]Sheet1!$D$367</f>
        <v>0</v>
      </c>
      <c r="K79" s="220" t="s">
        <v>999</v>
      </c>
      <c r="L79" s="255">
        <v>0</v>
      </c>
    </row>
    <row r="80" spans="2:12" s="220" customFormat="1" ht="15.5" x14ac:dyDescent="0.4">
      <c r="B80" s="220" t="str">
        <f>VLOOKUP(C80,[1]!Companies[#Data],3,FALSE)</f>
        <v>100039340-4</v>
      </c>
      <c r="C80" s="261" t="str">
        <f t="shared" si="2"/>
        <v>BP Exploration Operating Company Limited</v>
      </c>
      <c r="D80" s="220" t="s">
        <v>2081</v>
      </c>
      <c r="E80" s="221" t="s">
        <v>2054</v>
      </c>
      <c r="F80" s="220" t="s">
        <v>996</v>
      </c>
      <c r="G80" s="220" t="s">
        <v>996</v>
      </c>
      <c r="H80" s="261" t="str">
        <f>Table10[[#This Row],[Company]]</f>
        <v>BP Exploration Operating Company Limited</v>
      </c>
      <c r="I80" s="220" t="s">
        <v>1199</v>
      </c>
      <c r="J80" s="222">
        <f>'[5]BP Exploration'!$E19/[4]Sheet1!$D$367</f>
        <v>0</v>
      </c>
      <c r="K80" s="220" t="s">
        <v>999</v>
      </c>
      <c r="L80" s="255">
        <v>0</v>
      </c>
    </row>
    <row r="81" spans="2:12" s="220" customFormat="1" ht="31" x14ac:dyDescent="0.4">
      <c r="B81" s="220" t="str">
        <f>VLOOKUP(C81,[1]!Companies[#Data],3,FALSE)</f>
        <v>100039340-4</v>
      </c>
      <c r="C81" s="261" t="str">
        <f t="shared" si="2"/>
        <v>BP Exploration Operating Company Limited</v>
      </c>
      <c r="D81" s="220" t="s">
        <v>2081</v>
      </c>
      <c r="E81" s="221" t="s">
        <v>2048</v>
      </c>
      <c r="F81" s="220" t="s">
        <v>996</v>
      </c>
      <c r="G81" s="220" t="s">
        <v>996</v>
      </c>
      <c r="H81" s="261" t="str">
        <f>Table10[[#This Row],[Company]]</f>
        <v>BP Exploration Operating Company Limited</v>
      </c>
      <c r="I81" s="220" t="s">
        <v>1199</v>
      </c>
      <c r="J81" s="222">
        <f>'[5]BP Exploration'!$E20/[4]Sheet1!$D$367</f>
        <v>0</v>
      </c>
      <c r="K81" s="220" t="s">
        <v>999</v>
      </c>
      <c r="L81" s="255">
        <v>0</v>
      </c>
    </row>
    <row r="82" spans="2:12" s="220" customFormat="1" ht="31" x14ac:dyDescent="0.4">
      <c r="B82" s="220" t="str">
        <f>VLOOKUP(C82,[1]!Companies[#Data],3,FALSE)</f>
        <v>100039340-4</v>
      </c>
      <c r="C82" s="261" t="str">
        <f t="shared" si="2"/>
        <v>BP Exploration Operating Company Limited</v>
      </c>
      <c r="D82" s="220" t="s">
        <v>2081</v>
      </c>
      <c r="E82" s="221" t="s">
        <v>2085</v>
      </c>
      <c r="F82" s="220" t="s">
        <v>996</v>
      </c>
      <c r="G82" s="220" t="s">
        <v>996</v>
      </c>
      <c r="H82" s="261" t="str">
        <f>Table10[[#This Row],[Company]]</f>
        <v>BP Exploration Operating Company Limited</v>
      </c>
      <c r="I82" s="220" t="s">
        <v>1199</v>
      </c>
      <c r="J82" s="222">
        <f>'[5]BP Exploration'!$E21/[4]Sheet1!$D$367</f>
        <v>0</v>
      </c>
      <c r="K82" s="220" t="s">
        <v>999</v>
      </c>
      <c r="L82" s="255">
        <v>0</v>
      </c>
    </row>
    <row r="83" spans="2:12" s="220" customFormat="1" ht="15.5" x14ac:dyDescent="0.4">
      <c r="B83" s="220" t="str">
        <f>VLOOKUP(C83,[1]!Companies[#Data],3,FALSE)</f>
        <v>100039340-4</v>
      </c>
      <c r="C83" s="261" t="str">
        <f t="shared" si="2"/>
        <v>BP Exploration Operating Company Limited</v>
      </c>
      <c r="D83" s="220" t="s">
        <v>2081</v>
      </c>
      <c r="E83" s="221" t="s">
        <v>2107</v>
      </c>
      <c r="F83" s="220" t="s">
        <v>996</v>
      </c>
      <c r="G83" s="220" t="s">
        <v>996</v>
      </c>
      <c r="H83" s="261" t="str">
        <f>Table10[[#This Row],[Company]]</f>
        <v>BP Exploration Operating Company Limited</v>
      </c>
      <c r="I83" s="220" t="s">
        <v>1199</v>
      </c>
      <c r="J83" s="222">
        <f>'[5]BP Exploration'!$E22/[4]Sheet1!$D$367</f>
        <v>0</v>
      </c>
      <c r="K83" s="220" t="s">
        <v>999</v>
      </c>
      <c r="L83" s="255">
        <v>0</v>
      </c>
    </row>
    <row r="84" spans="2:12" s="220" customFormat="1" ht="15.5" x14ac:dyDescent="0.4">
      <c r="B84" s="220" t="str">
        <f>VLOOKUP(C84,[1]!Companies[#Data],3,FALSE)</f>
        <v>100039340-4</v>
      </c>
      <c r="C84" s="261" t="str">
        <f t="shared" si="2"/>
        <v>BP Exploration Operating Company Limited</v>
      </c>
      <c r="D84" s="220" t="s">
        <v>2081</v>
      </c>
      <c r="E84" s="221" t="s">
        <v>2075</v>
      </c>
      <c r="F84" s="220" t="s">
        <v>996</v>
      </c>
      <c r="G84" s="220" t="s">
        <v>996</v>
      </c>
      <c r="H84" s="261" t="str">
        <f>Table10[[#This Row],[Company]]</f>
        <v>BP Exploration Operating Company Limited</v>
      </c>
      <c r="I84" s="220" t="s">
        <v>1199</v>
      </c>
      <c r="J84" s="222">
        <f>'[5]BP Exploration'!$E23/[4]Sheet1!$D$367</f>
        <v>0</v>
      </c>
      <c r="K84" s="220" t="s">
        <v>999</v>
      </c>
      <c r="L84" s="255">
        <v>0</v>
      </c>
    </row>
    <row r="85" spans="2:12" s="220" customFormat="1" ht="15.5" x14ac:dyDescent="0.4">
      <c r="B85" s="220" t="str">
        <f>VLOOKUP(C85,[1]!Companies[#Data],3,FALSE)</f>
        <v>100039340-4</v>
      </c>
      <c r="C85" s="261" t="str">
        <f t="shared" si="2"/>
        <v>BP Exploration Operating Company Limited</v>
      </c>
      <c r="D85" s="220" t="s">
        <v>2081</v>
      </c>
      <c r="E85" s="221" t="s">
        <v>2076</v>
      </c>
      <c r="F85" s="220" t="s">
        <v>996</v>
      </c>
      <c r="G85" s="220" t="s">
        <v>996</v>
      </c>
      <c r="H85" s="261" t="str">
        <f>Table10[[#This Row],[Company]]</f>
        <v>BP Exploration Operating Company Limited</v>
      </c>
      <c r="I85" s="220" t="s">
        <v>1199</v>
      </c>
      <c r="J85" s="222">
        <f>'[5]BP Exploration'!$E24/[4]Sheet1!$D$367</f>
        <v>0</v>
      </c>
      <c r="K85" s="220" t="s">
        <v>999</v>
      </c>
      <c r="L85" s="255">
        <v>0</v>
      </c>
    </row>
    <row r="86" spans="2:12" s="220" customFormat="1" ht="15.5" x14ac:dyDescent="0.4">
      <c r="B86" s="220" t="str">
        <f>VLOOKUP(C86,[1]!Companies[#Data],3,FALSE)</f>
        <v>100039340-4</v>
      </c>
      <c r="C86" s="261" t="str">
        <f t="shared" si="2"/>
        <v>BP Exploration Operating Company Limited</v>
      </c>
      <c r="D86" s="238" t="s">
        <v>1968</v>
      </c>
      <c r="E86" s="221" t="s">
        <v>2059</v>
      </c>
      <c r="F86" s="220" t="s">
        <v>996</v>
      </c>
      <c r="G86" s="220" t="s">
        <v>996</v>
      </c>
      <c r="H86" s="261" t="str">
        <f>Table10[[#This Row],[Company]]</f>
        <v>BP Exploration Operating Company Limited</v>
      </c>
      <c r="I86" s="220" t="s">
        <v>1199</v>
      </c>
      <c r="J86" s="222">
        <f>'[5]BP Exploration'!$E28/[4]Sheet1!$D$367</f>
        <v>0</v>
      </c>
      <c r="K86" s="220" t="s">
        <v>999</v>
      </c>
      <c r="L86" s="255">
        <v>0</v>
      </c>
    </row>
    <row r="87" spans="2:12" s="220" customFormat="1" ht="15.5" x14ac:dyDescent="0.4">
      <c r="B87" s="220" t="str">
        <f>VLOOKUP(C87,[1]!Companies[#Data],3,FALSE)</f>
        <v>100039340-4</v>
      </c>
      <c r="C87" s="261" t="str">
        <f t="shared" si="2"/>
        <v>BP Exploration Operating Company Limited</v>
      </c>
      <c r="D87" s="238" t="s">
        <v>1968</v>
      </c>
      <c r="E87" s="221" t="s">
        <v>2108</v>
      </c>
      <c r="F87" s="220" t="s">
        <v>996</v>
      </c>
      <c r="G87" s="220" t="s">
        <v>996</v>
      </c>
      <c r="H87" s="261" t="str">
        <f>Table10[[#This Row],[Company]]</f>
        <v>BP Exploration Operating Company Limited</v>
      </c>
      <c r="I87" s="220" t="s">
        <v>1199</v>
      </c>
      <c r="J87" s="222">
        <f>'[5]BP Exploration'!$E29/[4]Sheet1!$D$367</f>
        <v>0</v>
      </c>
      <c r="K87" s="220" t="s">
        <v>999</v>
      </c>
      <c r="L87" s="255">
        <v>0</v>
      </c>
    </row>
    <row r="88" spans="2:12" s="220" customFormat="1" ht="15.5" x14ac:dyDescent="0.4">
      <c r="B88" s="220" t="str">
        <f>VLOOKUP(C88,[1]!Companies[#Data],3,FALSE)</f>
        <v>100039340-4</v>
      </c>
      <c r="C88" s="261" t="str">
        <f t="shared" si="2"/>
        <v>BP Exploration Operating Company Limited</v>
      </c>
      <c r="D88" s="238" t="s">
        <v>1968</v>
      </c>
      <c r="E88" s="221" t="s">
        <v>2083</v>
      </c>
      <c r="F88" s="220" t="s">
        <v>996</v>
      </c>
      <c r="G88" s="220" t="s">
        <v>996</v>
      </c>
      <c r="H88" s="261" t="str">
        <f>Table10[[#This Row],[Company]]</f>
        <v>BP Exploration Operating Company Limited</v>
      </c>
      <c r="I88" s="220" t="s">
        <v>1199</v>
      </c>
      <c r="J88" s="222">
        <f>'[5]BP Exploration'!$E30/[4]Sheet1!$D$367</f>
        <v>0</v>
      </c>
      <c r="K88" s="220" t="s">
        <v>999</v>
      </c>
      <c r="L88" s="255">
        <v>0</v>
      </c>
    </row>
    <row r="89" spans="2:12" s="220" customFormat="1" ht="15.5" x14ac:dyDescent="0.4">
      <c r="B89" s="220" t="str">
        <f>VLOOKUP(C89,[1]!Companies[#Data],3,FALSE)</f>
        <v>100039340-4</v>
      </c>
      <c r="C89" s="261" t="str">
        <f t="shared" si="2"/>
        <v>BP Exploration Operating Company Limited</v>
      </c>
      <c r="D89" s="238" t="s">
        <v>1968</v>
      </c>
      <c r="E89" s="221" t="s">
        <v>2109</v>
      </c>
      <c r="F89" s="220" t="s">
        <v>996</v>
      </c>
      <c r="G89" s="220" t="s">
        <v>996</v>
      </c>
      <c r="H89" s="261" t="str">
        <f>Table10[[#This Row],[Company]]</f>
        <v>BP Exploration Operating Company Limited</v>
      </c>
      <c r="I89" s="220" t="s">
        <v>1199</v>
      </c>
      <c r="J89" s="222">
        <f>'[5]BP Exploration'!$E31/[4]Sheet1!$D$367</f>
        <v>0</v>
      </c>
      <c r="K89" s="220" t="s">
        <v>999</v>
      </c>
      <c r="L89" s="255">
        <v>0</v>
      </c>
    </row>
    <row r="90" spans="2:12" s="220" customFormat="1" ht="15.5" x14ac:dyDescent="0.4">
      <c r="B90" s="220" t="str">
        <f>VLOOKUP(C90,[1]!Companies[#Data],3,FALSE)</f>
        <v>100039340-4</v>
      </c>
      <c r="C90" s="261" t="str">
        <f t="shared" si="2"/>
        <v>BP Exploration Operating Company Limited</v>
      </c>
      <c r="D90" s="238" t="s">
        <v>1968</v>
      </c>
      <c r="E90" s="221" t="s">
        <v>2073</v>
      </c>
      <c r="F90" s="220" t="s">
        <v>996</v>
      </c>
      <c r="G90" s="220" t="s">
        <v>996</v>
      </c>
      <c r="H90" s="261" t="str">
        <f>Table10[[#This Row],[Company]]</f>
        <v>BP Exploration Operating Company Limited</v>
      </c>
      <c r="I90" s="220" t="s">
        <v>1199</v>
      </c>
      <c r="J90" s="222">
        <f>'[5]BP Exploration'!$E32/[4]Sheet1!$D$367</f>
        <v>0</v>
      </c>
      <c r="K90" s="220" t="s">
        <v>999</v>
      </c>
      <c r="L90" s="255">
        <v>0</v>
      </c>
    </row>
    <row r="91" spans="2:12" s="220" customFormat="1" ht="31" x14ac:dyDescent="0.4">
      <c r="B91" s="220" t="str">
        <f>VLOOKUP(C91,[1]!Companies[#Data],3,FALSE)</f>
        <v>100039340-4</v>
      </c>
      <c r="C91" s="261" t="str">
        <f t="shared" si="2"/>
        <v>BP Exploration Operating Company Limited</v>
      </c>
      <c r="D91" s="238" t="s">
        <v>1968</v>
      </c>
      <c r="E91" s="221" t="s">
        <v>2062</v>
      </c>
      <c r="F91" s="220" t="s">
        <v>996</v>
      </c>
      <c r="G91" s="220" t="s">
        <v>996</v>
      </c>
      <c r="H91" s="261" t="str">
        <f>Table10[[#This Row],[Company]]</f>
        <v>BP Exploration Operating Company Limited</v>
      </c>
      <c r="I91" s="220" t="s">
        <v>1199</v>
      </c>
      <c r="J91" s="222">
        <f>'[5]BP Exploration'!$E33/[4]Sheet1!$D$367</f>
        <v>0</v>
      </c>
      <c r="K91" s="220" t="s">
        <v>999</v>
      </c>
      <c r="L91" s="255">
        <v>0</v>
      </c>
    </row>
    <row r="92" spans="2:12" s="220" customFormat="1" ht="15.5" x14ac:dyDescent="0.4">
      <c r="B92" s="220" t="str">
        <f>VLOOKUP(C92,[1]!Companies[#Data],3,FALSE)</f>
        <v>100039340-4</v>
      </c>
      <c r="C92" s="261" t="str">
        <f t="shared" si="2"/>
        <v>BP Exploration Operating Company Limited</v>
      </c>
      <c r="D92" s="238" t="s">
        <v>1968</v>
      </c>
      <c r="E92" s="221" t="s">
        <v>2110</v>
      </c>
      <c r="F92" s="220" t="s">
        <v>996</v>
      </c>
      <c r="G92" s="220" t="s">
        <v>996</v>
      </c>
      <c r="H92" s="261" t="str">
        <f>Table10[[#This Row],[Company]]</f>
        <v>BP Exploration Operating Company Limited</v>
      </c>
      <c r="I92" s="220" t="s">
        <v>1199</v>
      </c>
      <c r="J92" s="222">
        <f>'[5]BP Exploration'!$E34/[4]Sheet1!$D$367</f>
        <v>0</v>
      </c>
      <c r="K92" s="220" t="s">
        <v>999</v>
      </c>
      <c r="L92" s="255">
        <v>0</v>
      </c>
    </row>
    <row r="93" spans="2:12" s="220" customFormat="1" ht="15.5" x14ac:dyDescent="0.4">
      <c r="B93" s="220" t="str">
        <f>VLOOKUP(C93,[1]!Companies[#Data],3,FALSE)</f>
        <v>100039340-4</v>
      </c>
      <c r="C93" s="261" t="str">
        <f t="shared" si="2"/>
        <v>BP Exploration Operating Company Limited</v>
      </c>
      <c r="D93" s="238" t="s">
        <v>1968</v>
      </c>
      <c r="E93" s="221" t="s">
        <v>2111</v>
      </c>
      <c r="F93" s="220" t="s">
        <v>996</v>
      </c>
      <c r="G93" s="220" t="s">
        <v>996</v>
      </c>
      <c r="H93" s="261" t="str">
        <f>Table10[[#This Row],[Company]]</f>
        <v>BP Exploration Operating Company Limited</v>
      </c>
      <c r="I93" s="220" t="s">
        <v>1199</v>
      </c>
      <c r="J93" s="222">
        <f>'[5]BP Exploration'!$E35/[4]Sheet1!$D$367</f>
        <v>40084.954953714827</v>
      </c>
      <c r="K93" s="220" t="s">
        <v>999</v>
      </c>
      <c r="L93" s="255">
        <v>0</v>
      </c>
    </row>
    <row r="94" spans="2:12" s="220" customFormat="1" ht="15.5" x14ac:dyDescent="0.4">
      <c r="B94" s="220" t="str">
        <f>VLOOKUP(C94,[1]!Companies[#Data],3,FALSE)</f>
        <v>100039340-4</v>
      </c>
      <c r="C94" s="261" t="str">
        <f t="shared" si="2"/>
        <v>BP Exploration Operating Company Limited</v>
      </c>
      <c r="D94" s="238" t="s">
        <v>1968</v>
      </c>
      <c r="E94" s="221" t="s">
        <v>2112</v>
      </c>
      <c r="F94" s="220" t="s">
        <v>996</v>
      </c>
      <c r="G94" s="220" t="s">
        <v>996</v>
      </c>
      <c r="H94" s="261" t="str">
        <f>Table10[[#This Row],[Company]]</f>
        <v>BP Exploration Operating Company Limited</v>
      </c>
      <c r="I94" s="220" t="s">
        <v>1199</v>
      </c>
      <c r="J94" s="222">
        <f>'[5]BP Exploration'!$E36/[4]Sheet1!$D$367</f>
        <v>0</v>
      </c>
      <c r="K94" s="220" t="s">
        <v>999</v>
      </c>
      <c r="L94" s="255">
        <v>0</v>
      </c>
    </row>
    <row r="95" spans="2:12" s="220" customFormat="1" ht="15.5" x14ac:dyDescent="0.4">
      <c r="B95" s="220" t="str">
        <f>VLOOKUP(C95,[1]!Companies[#Data],3,FALSE)</f>
        <v>100039340-4</v>
      </c>
      <c r="C95" s="261" t="str">
        <f t="shared" si="2"/>
        <v>BP Exploration Operating Company Limited</v>
      </c>
      <c r="D95" s="238" t="s">
        <v>1968</v>
      </c>
      <c r="E95" s="221" t="s">
        <v>2113</v>
      </c>
      <c r="F95" s="220" t="s">
        <v>996</v>
      </c>
      <c r="G95" s="220" t="s">
        <v>996</v>
      </c>
      <c r="H95" s="261" t="str">
        <f>Table10[[#This Row],[Company]]</f>
        <v>BP Exploration Operating Company Limited</v>
      </c>
      <c r="I95" s="220" t="s">
        <v>1199</v>
      </c>
      <c r="J95" s="222">
        <f>'[5]BP Exploration'!$E37/[4]Sheet1!$D$367</f>
        <v>0</v>
      </c>
      <c r="K95" s="220" t="s">
        <v>999</v>
      </c>
      <c r="L95" s="255">
        <v>0</v>
      </c>
    </row>
    <row r="96" spans="2:12" s="220" customFormat="1" ht="15.5" x14ac:dyDescent="0.4">
      <c r="B96" s="220" t="str">
        <f>VLOOKUP(C96,[1]!Companies[#Data],3,FALSE)</f>
        <v>100039340-4</v>
      </c>
      <c r="C96" s="261" t="str">
        <f t="shared" si="2"/>
        <v>BP Exploration Operating Company Limited</v>
      </c>
      <c r="D96" s="238" t="s">
        <v>1968</v>
      </c>
      <c r="E96" s="221" t="s">
        <v>2074</v>
      </c>
      <c r="F96" s="220" t="s">
        <v>996</v>
      </c>
      <c r="G96" s="220" t="s">
        <v>996</v>
      </c>
      <c r="H96" s="261" t="str">
        <f>Table10[[#This Row],[Company]]</f>
        <v>BP Exploration Operating Company Limited</v>
      </c>
      <c r="I96" s="220" t="s">
        <v>1199</v>
      </c>
      <c r="J96" s="222">
        <f>'[5]BP Exploration'!$E38/[4]Sheet1!$D$367</f>
        <v>0</v>
      </c>
      <c r="K96" s="220" t="s">
        <v>999</v>
      </c>
      <c r="L96" s="255">
        <v>0</v>
      </c>
    </row>
    <row r="97" spans="2:12" s="220" customFormat="1" ht="15.5" x14ac:dyDescent="0.4">
      <c r="B97" s="220" t="str">
        <f>VLOOKUP(C97,[1]!Companies[#Data],3,FALSE)</f>
        <v>100039340-4</v>
      </c>
      <c r="C97" s="261" t="str">
        <f t="shared" si="2"/>
        <v>BP Exploration Operating Company Limited</v>
      </c>
      <c r="D97" s="238" t="s">
        <v>1968</v>
      </c>
      <c r="E97" s="221" t="s">
        <v>2064</v>
      </c>
      <c r="F97" s="220" t="s">
        <v>996</v>
      </c>
      <c r="G97" s="220" t="s">
        <v>996</v>
      </c>
      <c r="H97" s="261" t="str">
        <f>Table10[[#This Row],[Company]]</f>
        <v>BP Exploration Operating Company Limited</v>
      </c>
      <c r="I97" s="220" t="s">
        <v>1199</v>
      </c>
      <c r="J97" s="222">
        <f>'[5]BP Exploration'!$E39/[4]Sheet1!$D$367</f>
        <v>0</v>
      </c>
      <c r="K97" s="220" t="s">
        <v>999</v>
      </c>
      <c r="L97" s="255">
        <v>0</v>
      </c>
    </row>
    <row r="98" spans="2:12" s="220" customFormat="1" ht="15.5" x14ac:dyDescent="0.4">
      <c r="B98" s="220" t="str">
        <f>VLOOKUP(C98,[1]!Companies[#Data],3,FALSE)</f>
        <v>100039340-4</v>
      </c>
      <c r="C98" s="261" t="str">
        <f t="shared" si="2"/>
        <v>BP Exploration Operating Company Limited</v>
      </c>
      <c r="D98" s="238" t="s">
        <v>1968</v>
      </c>
      <c r="E98" s="221" t="s">
        <v>2065</v>
      </c>
      <c r="F98" s="220" t="s">
        <v>996</v>
      </c>
      <c r="G98" s="220" t="s">
        <v>996</v>
      </c>
      <c r="H98" s="261" t="str">
        <f>Table10[[#This Row],[Company]]</f>
        <v>BP Exploration Operating Company Limited</v>
      </c>
      <c r="I98" s="220" t="s">
        <v>1199</v>
      </c>
      <c r="J98" s="222">
        <f>'[5]BP Exploration'!$E40/[4]Sheet1!$D$367</f>
        <v>0</v>
      </c>
      <c r="K98" s="220" t="s">
        <v>999</v>
      </c>
      <c r="L98" s="255">
        <v>0</v>
      </c>
    </row>
    <row r="99" spans="2:12" s="220" customFormat="1" ht="15.5" x14ac:dyDescent="0.4">
      <c r="B99" s="220" t="str">
        <f>VLOOKUP(C99,[1]!Companies[#Data],3,FALSE)</f>
        <v>100039340-4</v>
      </c>
      <c r="C99" s="261" t="str">
        <f t="shared" si="2"/>
        <v>BP Exploration Operating Company Limited</v>
      </c>
      <c r="D99" s="238" t="s">
        <v>1968</v>
      </c>
      <c r="E99" s="221" t="s">
        <v>2114</v>
      </c>
      <c r="F99" s="220" t="s">
        <v>996</v>
      </c>
      <c r="G99" s="220" t="s">
        <v>996</v>
      </c>
      <c r="H99" s="261" t="str">
        <f>Table10[[#This Row],[Company]]</f>
        <v>BP Exploration Operating Company Limited</v>
      </c>
      <c r="I99" s="220" t="s">
        <v>1199</v>
      </c>
      <c r="J99" s="222">
        <f>'[5]BP Exploration'!$E41/[4]Sheet1!$D$367</f>
        <v>0</v>
      </c>
      <c r="K99" s="220" t="s">
        <v>999</v>
      </c>
      <c r="L99" s="255">
        <v>0</v>
      </c>
    </row>
    <row r="100" spans="2:12" s="220" customFormat="1" ht="15.5" x14ac:dyDescent="0.4">
      <c r="B100" s="220" t="str">
        <f>VLOOKUP(C100,[1]!Companies[#Data],3,FALSE)</f>
        <v>100039340-4</v>
      </c>
      <c r="C100" s="261" t="str">
        <f t="shared" si="2"/>
        <v>BP Exploration Operating Company Limited</v>
      </c>
      <c r="D100" s="238" t="s">
        <v>1968</v>
      </c>
      <c r="E100" s="221" t="s">
        <v>2069</v>
      </c>
      <c r="F100" s="220" t="s">
        <v>996</v>
      </c>
      <c r="G100" s="220" t="s">
        <v>996</v>
      </c>
      <c r="H100" s="261" t="str">
        <f>Table10[[#This Row],[Company]]</f>
        <v>BP Exploration Operating Company Limited</v>
      </c>
      <c r="I100" s="220" t="s">
        <v>1199</v>
      </c>
      <c r="J100" s="222">
        <f>'[5]BP Exploration'!$E42/[4]Sheet1!$D$367</f>
        <v>0</v>
      </c>
      <c r="K100" s="220" t="s">
        <v>999</v>
      </c>
      <c r="L100" s="255">
        <v>0</v>
      </c>
    </row>
    <row r="101" spans="2:12" s="220" customFormat="1" ht="15.5" x14ac:dyDescent="0.4">
      <c r="B101" s="220" t="str">
        <f>VLOOKUP(C101,[1]!Companies[#Data],3,FALSE)</f>
        <v>100039340-4</v>
      </c>
      <c r="C101" s="261" t="str">
        <f t="shared" si="2"/>
        <v>BP Exploration Operating Company Limited</v>
      </c>
      <c r="D101" s="238" t="s">
        <v>1968</v>
      </c>
      <c r="E101" s="221" t="s">
        <v>2070</v>
      </c>
      <c r="F101" s="220" t="s">
        <v>996</v>
      </c>
      <c r="G101" s="220" t="s">
        <v>996</v>
      </c>
      <c r="H101" s="261" t="str">
        <f>Table10[[#This Row],[Company]]</f>
        <v>BP Exploration Operating Company Limited</v>
      </c>
      <c r="I101" s="220" t="s">
        <v>1199</v>
      </c>
      <c r="J101" s="222">
        <f>'[5]BP Exploration'!$E43/[4]Sheet1!$D$367</f>
        <v>0</v>
      </c>
      <c r="K101" s="220" t="s">
        <v>999</v>
      </c>
      <c r="L101" s="255">
        <v>0</v>
      </c>
    </row>
    <row r="102" spans="2:12" s="220" customFormat="1" ht="15.5" x14ac:dyDescent="0.4">
      <c r="B102" s="220" t="str">
        <f>VLOOKUP(C102,[1]!Companies[#Data],3,FALSE)</f>
        <v>100039340-4</v>
      </c>
      <c r="C102" s="261" t="str">
        <f t="shared" si="2"/>
        <v>BP Exploration Operating Company Limited</v>
      </c>
      <c r="D102" s="238" t="s">
        <v>1968</v>
      </c>
      <c r="E102" s="221" t="s">
        <v>2115</v>
      </c>
      <c r="F102" s="220" t="s">
        <v>996</v>
      </c>
      <c r="G102" s="220" t="s">
        <v>996</v>
      </c>
      <c r="H102" s="261" t="str">
        <f>Table10[[#This Row],[Company]]</f>
        <v>BP Exploration Operating Company Limited</v>
      </c>
      <c r="I102" s="220" t="s">
        <v>1199</v>
      </c>
      <c r="J102" s="222">
        <f>'[5]BP Exploration'!$E44/[4]Sheet1!$D$367</f>
        <v>0</v>
      </c>
      <c r="K102" s="220" t="s">
        <v>999</v>
      </c>
      <c r="L102" s="255">
        <v>0</v>
      </c>
    </row>
    <row r="103" spans="2:12" s="220" customFormat="1" ht="15.5" x14ac:dyDescent="0.4">
      <c r="B103" s="220" t="str">
        <f>VLOOKUP(C103,[1]!Companies[#Data],3,FALSE)</f>
        <v>100039340-4</v>
      </c>
      <c r="C103" s="261" t="str">
        <f t="shared" si="2"/>
        <v>BP Exploration Operating Company Limited</v>
      </c>
      <c r="D103" s="238" t="s">
        <v>1968</v>
      </c>
      <c r="E103" s="221" t="s">
        <v>2072</v>
      </c>
      <c r="F103" s="220" t="s">
        <v>996</v>
      </c>
      <c r="G103" s="220" t="s">
        <v>996</v>
      </c>
      <c r="H103" s="261" t="str">
        <f>Table10[[#This Row],[Company]]</f>
        <v>BP Exploration Operating Company Limited</v>
      </c>
      <c r="I103" s="220" t="s">
        <v>1199</v>
      </c>
      <c r="J103" s="222">
        <f>'[5]BP Exploration'!$E45/[4]Sheet1!$D$367</f>
        <v>0</v>
      </c>
      <c r="K103" s="220" t="s">
        <v>999</v>
      </c>
      <c r="L103" s="255">
        <v>0</v>
      </c>
    </row>
    <row r="104" spans="2:12" s="220" customFormat="1" ht="15.5" x14ac:dyDescent="0.4">
      <c r="B104" s="220" t="str">
        <f>VLOOKUP(C104,[1]!Companies[#Data],3,FALSE)</f>
        <v>100039340-4</v>
      </c>
      <c r="C104" s="261" t="str">
        <f t="shared" si="2"/>
        <v>BP Exploration Operating Company Limited</v>
      </c>
      <c r="D104" s="220" t="s">
        <v>2081</v>
      </c>
      <c r="E104" s="221" t="s">
        <v>2116</v>
      </c>
      <c r="F104" s="220" t="s">
        <v>996</v>
      </c>
      <c r="G104" s="220" t="s">
        <v>996</v>
      </c>
      <c r="H104" s="261" t="str">
        <f>Table10[[#This Row],[Company]]</f>
        <v>BP Exploration Operating Company Limited</v>
      </c>
      <c r="I104" s="220" t="s">
        <v>1199</v>
      </c>
      <c r="J104" s="222">
        <f>'[5]BP Exploration'!$E$50/[4]Sheet1!$D$367</f>
        <v>0</v>
      </c>
      <c r="K104" s="220" t="s">
        <v>999</v>
      </c>
      <c r="L104" s="255">
        <v>0</v>
      </c>
    </row>
    <row r="105" spans="2:12" s="220" customFormat="1" ht="15.5" x14ac:dyDescent="0.4">
      <c r="B105" s="220" t="str">
        <f>VLOOKUP(C105,[1]!Companies[#Data],3,FALSE)</f>
        <v>000102561-5</v>
      </c>
      <c r="C105" s="246" t="str">
        <f>'[1]Part 3 - Reporting entities'!B30</f>
        <v>BP Trinidad and Tobago LLC</v>
      </c>
      <c r="D105" s="220" t="s">
        <v>2081</v>
      </c>
      <c r="E105" s="221" t="s">
        <v>2082</v>
      </c>
      <c r="F105" s="220" t="s">
        <v>996</v>
      </c>
      <c r="G105" s="220" t="s">
        <v>996</v>
      </c>
      <c r="H105" s="261" t="str">
        <f>Table10[[#This Row],[Company]]</f>
        <v>BP Trinidad and Tobago LLC</v>
      </c>
      <c r="I105" s="220" t="s">
        <v>1199</v>
      </c>
      <c r="J105" s="222">
        <f>'[5]bp T&amp;T LLC'!$E14/[4]Sheet1!$D$367</f>
        <v>45504085.540502883</v>
      </c>
      <c r="K105" s="220" t="s">
        <v>999</v>
      </c>
      <c r="L105" s="255">
        <v>0</v>
      </c>
    </row>
    <row r="106" spans="2:12" s="220" customFormat="1" ht="15.5" x14ac:dyDescent="0.4">
      <c r="B106" s="220" t="str">
        <f>VLOOKUP(C106,[1]!Companies[#Data],3,FALSE)</f>
        <v>000102561-5</v>
      </c>
      <c r="C106" s="263" t="str">
        <f>C105</f>
        <v>BP Trinidad and Tobago LLC</v>
      </c>
      <c r="D106" s="220" t="s">
        <v>2081</v>
      </c>
      <c r="E106" s="221" t="s">
        <v>2050</v>
      </c>
      <c r="F106" s="220" t="s">
        <v>996</v>
      </c>
      <c r="G106" s="220" t="s">
        <v>996</v>
      </c>
      <c r="H106" s="261" t="str">
        <f>Table10[[#This Row],[Company]]</f>
        <v>BP Trinidad and Tobago LLC</v>
      </c>
      <c r="I106" s="220" t="s">
        <v>1199</v>
      </c>
      <c r="J106" s="222">
        <f>'[5]bp T&amp;T LLC'!$E15/[4]Sheet1!$D$367</f>
        <v>253321742.16861302</v>
      </c>
      <c r="K106" s="220" t="s">
        <v>999</v>
      </c>
      <c r="L106" s="255">
        <v>0</v>
      </c>
    </row>
    <row r="107" spans="2:12" s="220" customFormat="1" ht="15.5" x14ac:dyDescent="0.4">
      <c r="B107" s="220" t="str">
        <f>VLOOKUP(C107,[1]!Companies[#Data],3,FALSE)</f>
        <v>000102561-5</v>
      </c>
      <c r="C107" s="263" t="str">
        <f t="shared" ref="C107:C134" si="3">C106</f>
        <v>BP Trinidad and Tobago LLC</v>
      </c>
      <c r="D107" s="220" t="s">
        <v>2081</v>
      </c>
      <c r="E107" s="221" t="s">
        <v>2051</v>
      </c>
      <c r="F107" s="220" t="s">
        <v>996</v>
      </c>
      <c r="G107" s="220" t="s">
        <v>996</v>
      </c>
      <c r="H107" s="261" t="str">
        <f>Table10[[#This Row],[Company]]</f>
        <v>BP Trinidad and Tobago LLC</v>
      </c>
      <c r="I107" s="220" t="s">
        <v>1199</v>
      </c>
      <c r="J107" s="222">
        <f>'[5]bp T&amp;T LLC'!$E16/[4]Sheet1!$D$367</f>
        <v>101328954.08575217</v>
      </c>
      <c r="K107" s="220" t="s">
        <v>999</v>
      </c>
      <c r="L107" s="255">
        <v>0</v>
      </c>
    </row>
    <row r="108" spans="2:12" s="220" customFormat="1" ht="15.5" x14ac:dyDescent="0.4">
      <c r="B108" s="220" t="str">
        <f>VLOOKUP(C108,[1]!Companies[#Data],3,FALSE)</f>
        <v>000102561-5</v>
      </c>
      <c r="C108" s="263" t="str">
        <f t="shared" si="3"/>
        <v>BP Trinidad and Tobago LLC</v>
      </c>
      <c r="D108" s="220" t="s">
        <v>2081</v>
      </c>
      <c r="E108" s="221" t="s">
        <v>2049</v>
      </c>
      <c r="F108" s="220" t="s">
        <v>996</v>
      </c>
      <c r="G108" s="220" t="s">
        <v>996</v>
      </c>
      <c r="H108" s="261" t="str">
        <f>Table10[[#This Row],[Company]]</f>
        <v>BP Trinidad and Tobago LLC</v>
      </c>
      <c r="I108" s="220" t="s">
        <v>1199</v>
      </c>
      <c r="J108" s="222">
        <f>'[5]bp T&amp;T LLC'!$E17/[4]Sheet1!$D$367</f>
        <v>0</v>
      </c>
      <c r="K108" s="220" t="s">
        <v>999</v>
      </c>
      <c r="L108" s="255">
        <v>0</v>
      </c>
    </row>
    <row r="109" spans="2:12" s="220" customFormat="1" ht="15.5" x14ac:dyDescent="0.4">
      <c r="B109" s="220" t="str">
        <f>VLOOKUP(C109,[1]!Companies[#Data],3,FALSE)</f>
        <v>000102561-5</v>
      </c>
      <c r="C109" s="263" t="str">
        <f t="shared" si="3"/>
        <v>BP Trinidad and Tobago LLC</v>
      </c>
      <c r="D109" s="220" t="s">
        <v>2081</v>
      </c>
      <c r="E109" s="221" t="s">
        <v>2057</v>
      </c>
      <c r="F109" s="220" t="s">
        <v>996</v>
      </c>
      <c r="G109" s="220" t="s">
        <v>996</v>
      </c>
      <c r="H109" s="261" t="str">
        <f>Table10[[#This Row],[Company]]</f>
        <v>BP Trinidad and Tobago LLC</v>
      </c>
      <c r="I109" s="220" t="s">
        <v>1199</v>
      </c>
      <c r="J109" s="222">
        <f>'[5]bp T&amp;T LLC'!$E18/[4]Sheet1!$D$367</f>
        <v>11766941.301952872</v>
      </c>
      <c r="K109" s="220" t="s">
        <v>999</v>
      </c>
      <c r="L109" s="255">
        <v>0</v>
      </c>
    </row>
    <row r="110" spans="2:12" s="220" customFormat="1" ht="15.5" x14ac:dyDescent="0.4">
      <c r="B110" s="220" t="str">
        <f>VLOOKUP(C110,[1]!Companies[#Data],3,FALSE)</f>
        <v>000102561-5</v>
      </c>
      <c r="C110" s="263" t="str">
        <f t="shared" si="3"/>
        <v>BP Trinidad and Tobago LLC</v>
      </c>
      <c r="D110" s="220" t="s">
        <v>2081</v>
      </c>
      <c r="E110" s="221" t="s">
        <v>2054</v>
      </c>
      <c r="F110" s="220" t="s">
        <v>996</v>
      </c>
      <c r="G110" s="220" t="s">
        <v>996</v>
      </c>
      <c r="H110" s="261" t="str">
        <f>Table10[[#This Row],[Company]]</f>
        <v>BP Trinidad and Tobago LLC</v>
      </c>
      <c r="I110" s="220" t="s">
        <v>1199</v>
      </c>
      <c r="J110" s="222">
        <f>'[5]bp T&amp;T LLC'!$E19/[4]Sheet1!$D$367</f>
        <v>0</v>
      </c>
      <c r="K110" s="220" t="s">
        <v>999</v>
      </c>
      <c r="L110" s="255">
        <v>0</v>
      </c>
    </row>
    <row r="111" spans="2:12" s="220" customFormat="1" ht="31" x14ac:dyDescent="0.4">
      <c r="B111" s="220" t="str">
        <f>VLOOKUP(C111,[1]!Companies[#Data],3,FALSE)</f>
        <v>000102561-5</v>
      </c>
      <c r="C111" s="263" t="str">
        <f t="shared" si="3"/>
        <v>BP Trinidad and Tobago LLC</v>
      </c>
      <c r="D111" s="220" t="s">
        <v>2081</v>
      </c>
      <c r="E111" s="221" t="s">
        <v>2048</v>
      </c>
      <c r="F111" s="220" t="s">
        <v>996</v>
      </c>
      <c r="G111" s="220" t="s">
        <v>996</v>
      </c>
      <c r="H111" s="261" t="str">
        <f>Table10[[#This Row],[Company]]</f>
        <v>BP Trinidad and Tobago LLC</v>
      </c>
      <c r="I111" s="220" t="s">
        <v>1199</v>
      </c>
      <c r="J111" s="222">
        <f>'[5]bp T&amp;T LLC'!$E20/[4]Sheet1!$D$367</f>
        <v>0</v>
      </c>
      <c r="K111" s="220" t="s">
        <v>999</v>
      </c>
      <c r="L111" s="255">
        <v>0</v>
      </c>
    </row>
    <row r="112" spans="2:12" s="220" customFormat="1" ht="31" x14ac:dyDescent="0.4">
      <c r="B112" s="220" t="str">
        <f>VLOOKUP(C112,[1]!Companies[#Data],3,FALSE)</f>
        <v>000102561-5</v>
      </c>
      <c r="C112" s="263" t="str">
        <f t="shared" si="3"/>
        <v>BP Trinidad and Tobago LLC</v>
      </c>
      <c r="D112" s="220" t="s">
        <v>2081</v>
      </c>
      <c r="E112" s="221" t="s">
        <v>2085</v>
      </c>
      <c r="F112" s="220" t="s">
        <v>996</v>
      </c>
      <c r="G112" s="220" t="s">
        <v>996</v>
      </c>
      <c r="H112" s="261" t="str">
        <f>Table10[[#This Row],[Company]]</f>
        <v>BP Trinidad and Tobago LLC</v>
      </c>
      <c r="I112" s="220" t="s">
        <v>1199</v>
      </c>
      <c r="J112" s="222">
        <f>'[5]bp T&amp;T LLC'!$E21/[4]Sheet1!$D$367</f>
        <v>1039.8544948816996</v>
      </c>
      <c r="K112" s="220" t="s">
        <v>999</v>
      </c>
      <c r="L112" s="255">
        <v>0</v>
      </c>
    </row>
    <row r="113" spans="2:12" s="220" customFormat="1" ht="15.5" x14ac:dyDescent="0.4">
      <c r="B113" s="220" t="str">
        <f>VLOOKUP(C113,[1]!Companies[#Data],3,FALSE)</f>
        <v>000102561-5</v>
      </c>
      <c r="C113" s="263" t="str">
        <f t="shared" si="3"/>
        <v>BP Trinidad and Tobago LLC</v>
      </c>
      <c r="D113" s="220" t="s">
        <v>2081</v>
      </c>
      <c r="E113" s="221" t="s">
        <v>2107</v>
      </c>
      <c r="F113" s="220" t="s">
        <v>996</v>
      </c>
      <c r="G113" s="220" t="s">
        <v>996</v>
      </c>
      <c r="H113" s="261" t="str">
        <f>Table10[[#This Row],[Company]]</f>
        <v>BP Trinidad and Tobago LLC</v>
      </c>
      <c r="I113" s="220" t="s">
        <v>1199</v>
      </c>
      <c r="J113" s="222">
        <f>'[5]bp T&amp;T LLC'!$E22/[4]Sheet1!$D$367</f>
        <v>0</v>
      </c>
      <c r="K113" s="220" t="s">
        <v>999</v>
      </c>
      <c r="L113" s="255">
        <v>0</v>
      </c>
    </row>
    <row r="114" spans="2:12" s="220" customFormat="1" ht="15.5" x14ac:dyDescent="0.4">
      <c r="B114" s="220" t="str">
        <f>VLOOKUP(C114,[1]!Companies[#Data],3,FALSE)</f>
        <v>000102561-5</v>
      </c>
      <c r="C114" s="263" t="str">
        <f t="shared" si="3"/>
        <v>BP Trinidad and Tobago LLC</v>
      </c>
      <c r="D114" s="220" t="s">
        <v>2081</v>
      </c>
      <c r="E114" s="221" t="s">
        <v>2075</v>
      </c>
      <c r="F114" s="220" t="s">
        <v>996</v>
      </c>
      <c r="G114" s="220" t="s">
        <v>996</v>
      </c>
      <c r="H114" s="261" t="str">
        <f>Table10[[#This Row],[Company]]</f>
        <v>BP Trinidad and Tobago LLC</v>
      </c>
      <c r="I114" s="220" t="s">
        <v>1199</v>
      </c>
      <c r="J114" s="222">
        <f>'[5]bp T&amp;T LLC'!$E23/[4]Sheet1!$D$367</f>
        <v>0</v>
      </c>
      <c r="K114" s="220" t="s">
        <v>999</v>
      </c>
      <c r="L114" s="255">
        <v>0</v>
      </c>
    </row>
    <row r="115" spans="2:12" s="220" customFormat="1" ht="15.5" x14ac:dyDescent="0.4">
      <c r="B115" s="220" t="str">
        <f>VLOOKUP(C115,[1]!Companies[#Data],3,FALSE)</f>
        <v>000102561-5</v>
      </c>
      <c r="C115" s="263" t="str">
        <f t="shared" si="3"/>
        <v>BP Trinidad and Tobago LLC</v>
      </c>
      <c r="D115" s="220" t="s">
        <v>2081</v>
      </c>
      <c r="E115" s="221" t="s">
        <v>2076</v>
      </c>
      <c r="F115" s="220" t="s">
        <v>996</v>
      </c>
      <c r="G115" s="220" t="s">
        <v>996</v>
      </c>
      <c r="H115" s="261" t="str">
        <f>Table10[[#This Row],[Company]]</f>
        <v>BP Trinidad and Tobago LLC</v>
      </c>
      <c r="I115" s="220" t="s">
        <v>1199</v>
      </c>
      <c r="J115" s="222">
        <f>'[5]bp T&amp;T LLC'!$E24/[4]Sheet1!$D$367</f>
        <v>0</v>
      </c>
      <c r="K115" s="220" t="s">
        <v>999</v>
      </c>
      <c r="L115" s="255">
        <v>0</v>
      </c>
    </row>
    <row r="116" spans="2:12" s="220" customFormat="1" ht="15.5" x14ac:dyDescent="0.4">
      <c r="B116" s="220" t="str">
        <f>VLOOKUP(C116,[1]!Companies[#Data],3,FALSE)</f>
        <v>000102561-5</v>
      </c>
      <c r="C116" s="263" t="str">
        <f t="shared" si="3"/>
        <v>BP Trinidad and Tobago LLC</v>
      </c>
      <c r="D116" s="238" t="s">
        <v>1968</v>
      </c>
      <c r="E116" s="221" t="s">
        <v>2059</v>
      </c>
      <c r="F116" s="220" t="s">
        <v>996</v>
      </c>
      <c r="G116" s="220" t="s">
        <v>996</v>
      </c>
      <c r="H116" s="261" t="str">
        <f>Table10[[#This Row],[Company]]</f>
        <v>BP Trinidad and Tobago LLC</v>
      </c>
      <c r="I116" s="220" t="s">
        <v>1199</v>
      </c>
      <c r="J116" s="222">
        <f>'[5]bp T&amp;T LLC'!$E28/[4]Sheet1!$D$367</f>
        <v>378098762.5759486</v>
      </c>
      <c r="K116" s="220" t="s">
        <v>999</v>
      </c>
      <c r="L116" s="255">
        <v>0</v>
      </c>
    </row>
    <row r="117" spans="2:12" s="220" customFormat="1" ht="15.5" x14ac:dyDescent="0.4">
      <c r="B117" s="220" t="str">
        <f>VLOOKUP(C117,[1]!Companies[#Data],3,FALSE)</f>
        <v>000102561-5</v>
      </c>
      <c r="C117" s="263" t="str">
        <f t="shared" si="3"/>
        <v>BP Trinidad and Tobago LLC</v>
      </c>
      <c r="D117" s="238" t="s">
        <v>1968</v>
      </c>
      <c r="E117" s="221" t="s">
        <v>2108</v>
      </c>
      <c r="F117" s="220" t="s">
        <v>996</v>
      </c>
      <c r="G117" s="220" t="s">
        <v>996</v>
      </c>
      <c r="H117" s="261" t="str">
        <f>Table10[[#This Row],[Company]]</f>
        <v>BP Trinidad and Tobago LLC</v>
      </c>
      <c r="I117" s="220" t="s">
        <v>1199</v>
      </c>
      <c r="J117" s="222">
        <f>'[5]bp T&amp;T LLC'!$E29/[4]Sheet1!$D$367</f>
        <v>149447.95413770562</v>
      </c>
      <c r="K117" s="220" t="s">
        <v>999</v>
      </c>
      <c r="L117" s="255">
        <v>0</v>
      </c>
    </row>
    <row r="118" spans="2:12" s="220" customFormat="1" ht="15.5" x14ac:dyDescent="0.4">
      <c r="B118" s="220" t="str">
        <f>VLOOKUP(C118,[1]!Companies[#Data],3,FALSE)</f>
        <v>000102561-5</v>
      </c>
      <c r="C118" s="263" t="str">
        <f t="shared" si="3"/>
        <v>BP Trinidad and Tobago LLC</v>
      </c>
      <c r="D118" s="238" t="s">
        <v>1968</v>
      </c>
      <c r="E118" s="221" t="s">
        <v>2083</v>
      </c>
      <c r="F118" s="220" t="s">
        <v>996</v>
      </c>
      <c r="G118" s="220" t="s">
        <v>996</v>
      </c>
      <c r="H118" s="261" t="str">
        <f>Table10[[#This Row],[Company]]</f>
        <v>BP Trinidad and Tobago LLC</v>
      </c>
      <c r="I118" s="220" t="s">
        <v>1199</v>
      </c>
      <c r="J118" s="222">
        <f>'[5]bp T&amp;T LLC'!$E30/[4]Sheet1!$D$367</f>
        <v>0</v>
      </c>
      <c r="K118" s="220" t="s">
        <v>999</v>
      </c>
      <c r="L118" s="255">
        <v>0</v>
      </c>
    </row>
    <row r="119" spans="2:12" s="220" customFormat="1" ht="15.5" x14ac:dyDescent="0.4">
      <c r="B119" s="220" t="str">
        <f>VLOOKUP(C119,[1]!Companies[#Data],3,FALSE)</f>
        <v>000102561-5</v>
      </c>
      <c r="C119" s="263" t="str">
        <f t="shared" si="3"/>
        <v>BP Trinidad and Tobago LLC</v>
      </c>
      <c r="D119" s="238" t="s">
        <v>1968</v>
      </c>
      <c r="E119" s="221" t="s">
        <v>2109</v>
      </c>
      <c r="F119" s="220" t="s">
        <v>996</v>
      </c>
      <c r="G119" s="220" t="s">
        <v>996</v>
      </c>
      <c r="H119" s="261" t="str">
        <f>Table10[[#This Row],[Company]]</f>
        <v>BP Trinidad and Tobago LLC</v>
      </c>
      <c r="I119" s="220" t="s">
        <v>1199</v>
      </c>
      <c r="J119" s="222">
        <f>'[5]bp T&amp;T LLC'!$E31/[4]Sheet1!$D$367</f>
        <v>6081138.523081013</v>
      </c>
      <c r="K119" s="220" t="s">
        <v>999</v>
      </c>
      <c r="L119" s="255">
        <v>0</v>
      </c>
    </row>
    <row r="120" spans="2:12" s="220" customFormat="1" ht="15.5" x14ac:dyDescent="0.4">
      <c r="B120" s="220" t="str">
        <f>VLOOKUP(C120,[1]!Companies[#Data],3,FALSE)</f>
        <v>000102561-5</v>
      </c>
      <c r="C120" s="263" t="str">
        <f t="shared" si="3"/>
        <v>BP Trinidad and Tobago LLC</v>
      </c>
      <c r="D120" s="238" t="s">
        <v>1968</v>
      </c>
      <c r="E120" s="221" t="s">
        <v>2073</v>
      </c>
      <c r="F120" s="220" t="s">
        <v>996</v>
      </c>
      <c r="G120" s="220" t="s">
        <v>996</v>
      </c>
      <c r="H120" s="261" t="str">
        <f>Table10[[#This Row],[Company]]</f>
        <v>BP Trinidad and Tobago LLC</v>
      </c>
      <c r="I120" s="220" t="s">
        <v>1199</v>
      </c>
      <c r="J120" s="222">
        <f>'[5]bp T&amp;T LLC'!$E32/[4]Sheet1!$D$367</f>
        <v>8491441.37603461</v>
      </c>
      <c r="K120" s="220" t="s">
        <v>999</v>
      </c>
      <c r="L120" s="255">
        <v>0</v>
      </c>
    </row>
    <row r="121" spans="2:12" s="220" customFormat="1" ht="31" x14ac:dyDescent="0.4">
      <c r="B121" s="220" t="str">
        <f>VLOOKUP(C121,[1]!Companies[#Data],3,FALSE)</f>
        <v>000102561-5</v>
      </c>
      <c r="C121" s="263" t="str">
        <f t="shared" si="3"/>
        <v>BP Trinidad and Tobago LLC</v>
      </c>
      <c r="D121" s="238" t="s">
        <v>1968</v>
      </c>
      <c r="E121" s="221" t="s">
        <v>2062</v>
      </c>
      <c r="F121" s="220" t="s">
        <v>996</v>
      </c>
      <c r="G121" s="220" t="s">
        <v>996</v>
      </c>
      <c r="H121" s="261" t="str">
        <f>Table10[[#This Row],[Company]]</f>
        <v>BP Trinidad and Tobago LLC</v>
      </c>
      <c r="I121" s="220" t="s">
        <v>1199</v>
      </c>
      <c r="J121" s="222">
        <f>'[5]bp T&amp;T LLC'!$E33/[4]Sheet1!$D$367</f>
        <v>20342299.517869242</v>
      </c>
      <c r="K121" s="220" t="s">
        <v>999</v>
      </c>
      <c r="L121" s="255">
        <v>0</v>
      </c>
    </row>
    <row r="122" spans="2:12" s="220" customFormat="1" ht="15.5" x14ac:dyDescent="0.4">
      <c r="B122" s="220" t="str">
        <f>VLOOKUP(C122,[1]!Companies[#Data],3,FALSE)</f>
        <v>000102561-5</v>
      </c>
      <c r="C122" s="263" t="str">
        <f t="shared" si="3"/>
        <v>BP Trinidad and Tobago LLC</v>
      </c>
      <c r="D122" s="238" t="s">
        <v>1968</v>
      </c>
      <c r="E122" s="221" t="s">
        <v>2110</v>
      </c>
      <c r="F122" s="220" t="s">
        <v>996</v>
      </c>
      <c r="G122" s="220" t="s">
        <v>996</v>
      </c>
      <c r="H122" s="261" t="str">
        <f>Table10[[#This Row],[Company]]</f>
        <v>BP Trinidad and Tobago LLC</v>
      </c>
      <c r="I122" s="220" t="s">
        <v>1199</v>
      </c>
      <c r="J122" s="222">
        <f>'[5]bp T&amp;T LLC'!$E34/[4]Sheet1!$D$367</f>
        <v>0</v>
      </c>
      <c r="K122" s="220" t="s">
        <v>999</v>
      </c>
      <c r="L122" s="255">
        <v>0</v>
      </c>
    </row>
    <row r="123" spans="2:12" s="220" customFormat="1" ht="15.5" x14ac:dyDescent="0.4">
      <c r="B123" s="220" t="str">
        <f>VLOOKUP(C123,[1]!Companies[#Data],3,FALSE)</f>
        <v>000102561-5</v>
      </c>
      <c r="C123" s="263" t="str">
        <f t="shared" si="3"/>
        <v>BP Trinidad and Tobago LLC</v>
      </c>
      <c r="D123" s="238" t="s">
        <v>1968</v>
      </c>
      <c r="E123" s="221" t="s">
        <v>2111</v>
      </c>
      <c r="F123" s="220" t="s">
        <v>996</v>
      </c>
      <c r="G123" s="220" t="s">
        <v>996</v>
      </c>
      <c r="H123" s="261" t="str">
        <f>Table10[[#This Row],[Company]]</f>
        <v>BP Trinidad and Tobago LLC</v>
      </c>
      <c r="I123" s="220" t="s">
        <v>1199</v>
      </c>
      <c r="J123" s="222">
        <f>'[5]bp T&amp;T LLC'!$E35/[4]Sheet1!$D$367</f>
        <v>0</v>
      </c>
      <c r="K123" s="220" t="s">
        <v>999</v>
      </c>
      <c r="L123" s="255">
        <v>0</v>
      </c>
    </row>
    <row r="124" spans="2:12" s="220" customFormat="1" ht="15.5" x14ac:dyDescent="0.4">
      <c r="B124" s="220" t="str">
        <f>VLOOKUP(C124,[1]!Companies[#Data],3,FALSE)</f>
        <v>000102561-5</v>
      </c>
      <c r="C124" s="263" t="str">
        <f t="shared" si="3"/>
        <v>BP Trinidad and Tobago LLC</v>
      </c>
      <c r="D124" s="238" t="s">
        <v>1968</v>
      </c>
      <c r="E124" s="221" t="s">
        <v>2112</v>
      </c>
      <c r="F124" s="220" t="s">
        <v>996</v>
      </c>
      <c r="G124" s="220" t="s">
        <v>996</v>
      </c>
      <c r="H124" s="261" t="str">
        <f>Table10[[#This Row],[Company]]</f>
        <v>BP Trinidad and Tobago LLC</v>
      </c>
      <c r="I124" s="220" t="s">
        <v>1199</v>
      </c>
      <c r="J124" s="222">
        <f>'[5]bp T&amp;T LLC'!$E36/[4]Sheet1!$D$367</f>
        <v>0</v>
      </c>
      <c r="K124" s="220" t="s">
        <v>999</v>
      </c>
      <c r="L124" s="255">
        <v>0</v>
      </c>
    </row>
    <row r="125" spans="2:12" s="220" customFormat="1" ht="15.5" x14ac:dyDescent="0.4">
      <c r="B125" s="220" t="str">
        <f>VLOOKUP(C125,[1]!Companies[#Data],3,FALSE)</f>
        <v>000102561-5</v>
      </c>
      <c r="C125" s="263" t="str">
        <f t="shared" si="3"/>
        <v>BP Trinidad and Tobago LLC</v>
      </c>
      <c r="D125" s="238" t="s">
        <v>1968</v>
      </c>
      <c r="E125" s="221" t="s">
        <v>2113</v>
      </c>
      <c r="F125" s="220" t="s">
        <v>996</v>
      </c>
      <c r="G125" s="220" t="s">
        <v>996</v>
      </c>
      <c r="H125" s="261" t="str">
        <f>Table10[[#This Row],[Company]]</f>
        <v>BP Trinidad and Tobago LLC</v>
      </c>
      <c r="I125" s="220" t="s">
        <v>1199</v>
      </c>
      <c r="J125" s="222">
        <f>'[5]bp T&amp;T LLC'!$E37/[4]Sheet1!$D$367</f>
        <v>0</v>
      </c>
      <c r="K125" s="220" t="s">
        <v>999</v>
      </c>
      <c r="L125" s="255">
        <v>0</v>
      </c>
    </row>
    <row r="126" spans="2:12" s="220" customFormat="1" ht="15.5" x14ac:dyDescent="0.4">
      <c r="B126" s="220" t="str">
        <f>VLOOKUP(C126,[1]!Companies[#Data],3,FALSE)</f>
        <v>000102561-5</v>
      </c>
      <c r="C126" s="263" t="str">
        <f t="shared" si="3"/>
        <v>BP Trinidad and Tobago LLC</v>
      </c>
      <c r="D126" s="238" t="s">
        <v>1968</v>
      </c>
      <c r="E126" s="221" t="s">
        <v>2074</v>
      </c>
      <c r="F126" s="220" t="s">
        <v>996</v>
      </c>
      <c r="G126" s="220" t="s">
        <v>996</v>
      </c>
      <c r="H126" s="261" t="str">
        <f>Table10[[#This Row],[Company]]</f>
        <v>BP Trinidad and Tobago LLC</v>
      </c>
      <c r="I126" s="220" t="s">
        <v>1199</v>
      </c>
      <c r="J126" s="222">
        <f>'[5]bp T&amp;T LLC'!$E38/[4]Sheet1!$D$367</f>
        <v>0</v>
      </c>
      <c r="K126" s="220" t="s">
        <v>999</v>
      </c>
      <c r="L126" s="255">
        <v>0</v>
      </c>
    </row>
    <row r="127" spans="2:12" s="220" customFormat="1" ht="15.5" x14ac:dyDescent="0.4">
      <c r="B127" s="220" t="str">
        <f>VLOOKUP(C127,[1]!Companies[#Data],3,FALSE)</f>
        <v>000102561-5</v>
      </c>
      <c r="C127" s="263" t="str">
        <f t="shared" si="3"/>
        <v>BP Trinidad and Tobago LLC</v>
      </c>
      <c r="D127" s="238" t="s">
        <v>1968</v>
      </c>
      <c r="E127" s="221" t="s">
        <v>2064</v>
      </c>
      <c r="F127" s="220" t="s">
        <v>996</v>
      </c>
      <c r="G127" s="220" t="s">
        <v>996</v>
      </c>
      <c r="H127" s="261" t="str">
        <f>Table10[[#This Row],[Company]]</f>
        <v>BP Trinidad and Tobago LLC</v>
      </c>
      <c r="I127" s="220" t="s">
        <v>1199</v>
      </c>
      <c r="J127" s="222">
        <f>'[5]bp T&amp;T LLC'!$E39/[4]Sheet1!$D$367</f>
        <v>0</v>
      </c>
      <c r="K127" s="220" t="s">
        <v>999</v>
      </c>
      <c r="L127" s="255">
        <v>0</v>
      </c>
    </row>
    <row r="128" spans="2:12" s="220" customFormat="1" ht="15.5" x14ac:dyDescent="0.4">
      <c r="B128" s="220" t="str">
        <f>VLOOKUP(C128,[1]!Companies[#Data],3,FALSE)</f>
        <v>000102561-5</v>
      </c>
      <c r="C128" s="263" t="str">
        <f t="shared" si="3"/>
        <v>BP Trinidad and Tobago LLC</v>
      </c>
      <c r="D128" s="238" t="s">
        <v>1968</v>
      </c>
      <c r="E128" s="221" t="s">
        <v>2065</v>
      </c>
      <c r="F128" s="220" t="s">
        <v>996</v>
      </c>
      <c r="G128" s="220" t="s">
        <v>996</v>
      </c>
      <c r="H128" s="261" t="str">
        <f>Table10[[#This Row],[Company]]</f>
        <v>BP Trinidad and Tobago LLC</v>
      </c>
      <c r="I128" s="220" t="s">
        <v>1199</v>
      </c>
      <c r="J128" s="222">
        <f>'[5]bp T&amp;T LLC'!$E40/[4]Sheet1!$D$367</f>
        <v>0</v>
      </c>
      <c r="K128" s="220" t="s">
        <v>999</v>
      </c>
      <c r="L128" s="255">
        <v>0</v>
      </c>
    </row>
    <row r="129" spans="2:12" s="220" customFormat="1" ht="15.5" x14ac:dyDescent="0.4">
      <c r="B129" s="220" t="str">
        <f>VLOOKUP(C129,[1]!Companies[#Data],3,FALSE)</f>
        <v>000102561-5</v>
      </c>
      <c r="C129" s="263" t="str">
        <f t="shared" si="3"/>
        <v>BP Trinidad and Tobago LLC</v>
      </c>
      <c r="D129" s="238" t="s">
        <v>1968</v>
      </c>
      <c r="E129" s="221" t="s">
        <v>2114</v>
      </c>
      <c r="F129" s="220" t="s">
        <v>996</v>
      </c>
      <c r="G129" s="220" t="s">
        <v>996</v>
      </c>
      <c r="H129" s="261" t="str">
        <f>Table10[[#This Row],[Company]]</f>
        <v>BP Trinidad and Tobago LLC</v>
      </c>
      <c r="I129" s="220" t="s">
        <v>1199</v>
      </c>
      <c r="J129" s="222">
        <f>'[5]bp T&amp;T LLC'!$E41/[4]Sheet1!$D$367</f>
        <v>0</v>
      </c>
      <c r="K129" s="220" t="s">
        <v>999</v>
      </c>
      <c r="L129" s="255">
        <v>0</v>
      </c>
    </row>
    <row r="130" spans="2:12" s="220" customFormat="1" ht="15.5" x14ac:dyDescent="0.4">
      <c r="B130" s="220" t="str">
        <f>VLOOKUP(C130,[1]!Companies[#Data],3,FALSE)</f>
        <v>000102561-5</v>
      </c>
      <c r="C130" s="263" t="str">
        <f t="shared" si="3"/>
        <v>BP Trinidad and Tobago LLC</v>
      </c>
      <c r="D130" s="238" t="s">
        <v>1968</v>
      </c>
      <c r="E130" s="221" t="s">
        <v>2069</v>
      </c>
      <c r="F130" s="220" t="s">
        <v>996</v>
      </c>
      <c r="G130" s="220" t="s">
        <v>996</v>
      </c>
      <c r="H130" s="261" t="str">
        <f>Table10[[#This Row],[Company]]</f>
        <v>BP Trinidad and Tobago LLC</v>
      </c>
      <c r="I130" s="220" t="s">
        <v>1199</v>
      </c>
      <c r="J130" s="222">
        <f>'[5]bp T&amp;T LLC'!$E42/[4]Sheet1!$D$367</f>
        <v>0</v>
      </c>
      <c r="K130" s="220" t="s">
        <v>999</v>
      </c>
      <c r="L130" s="255">
        <v>0</v>
      </c>
    </row>
    <row r="131" spans="2:12" s="220" customFormat="1" ht="15.5" x14ac:dyDescent="0.4">
      <c r="B131" s="220" t="str">
        <f>VLOOKUP(C131,[1]!Companies[#Data],3,FALSE)</f>
        <v>000102561-5</v>
      </c>
      <c r="C131" s="263" t="str">
        <f t="shared" si="3"/>
        <v>BP Trinidad and Tobago LLC</v>
      </c>
      <c r="D131" s="238" t="s">
        <v>1968</v>
      </c>
      <c r="E131" s="221" t="s">
        <v>2070</v>
      </c>
      <c r="F131" s="220" t="s">
        <v>996</v>
      </c>
      <c r="G131" s="220" t="s">
        <v>996</v>
      </c>
      <c r="H131" s="261" t="str">
        <f>Table10[[#This Row],[Company]]</f>
        <v>BP Trinidad and Tobago LLC</v>
      </c>
      <c r="I131" s="220" t="s">
        <v>1199</v>
      </c>
      <c r="J131" s="222">
        <f>'[5]bp T&amp;T LLC'!$E43/[4]Sheet1!$D$367</f>
        <v>0</v>
      </c>
      <c r="K131" s="220" t="s">
        <v>999</v>
      </c>
      <c r="L131" s="255">
        <v>0</v>
      </c>
    </row>
    <row r="132" spans="2:12" s="220" customFormat="1" ht="15.5" x14ac:dyDescent="0.4">
      <c r="B132" s="220" t="str">
        <f>VLOOKUP(C132,[1]!Companies[#Data],3,FALSE)</f>
        <v>000102561-5</v>
      </c>
      <c r="C132" s="263" t="str">
        <f t="shared" si="3"/>
        <v>BP Trinidad and Tobago LLC</v>
      </c>
      <c r="D132" s="238" t="s">
        <v>1968</v>
      </c>
      <c r="E132" s="221" t="s">
        <v>2115</v>
      </c>
      <c r="F132" s="220" t="s">
        <v>996</v>
      </c>
      <c r="G132" s="220" t="s">
        <v>996</v>
      </c>
      <c r="H132" s="261" t="str">
        <f>Table10[[#This Row],[Company]]</f>
        <v>BP Trinidad and Tobago LLC</v>
      </c>
      <c r="I132" s="220" t="s">
        <v>1199</v>
      </c>
      <c r="J132" s="222">
        <f>'[5]bp T&amp;T LLC'!$E44/[4]Sheet1!$D$367</f>
        <v>0</v>
      </c>
      <c r="K132" s="220" t="s">
        <v>999</v>
      </c>
      <c r="L132" s="255">
        <v>0</v>
      </c>
    </row>
    <row r="133" spans="2:12" s="220" customFormat="1" ht="15.5" x14ac:dyDescent="0.4">
      <c r="B133" s="220" t="str">
        <f>VLOOKUP(C133,[1]!Companies[#Data],3,FALSE)</f>
        <v>000102561-5</v>
      </c>
      <c r="C133" s="263" t="str">
        <f t="shared" si="3"/>
        <v>BP Trinidad and Tobago LLC</v>
      </c>
      <c r="D133" s="238" t="s">
        <v>1968</v>
      </c>
      <c r="E133" s="221" t="s">
        <v>2072</v>
      </c>
      <c r="F133" s="220" t="s">
        <v>996</v>
      </c>
      <c r="G133" s="220" t="s">
        <v>996</v>
      </c>
      <c r="H133" s="261" t="str">
        <f>Table10[[#This Row],[Company]]</f>
        <v>BP Trinidad and Tobago LLC</v>
      </c>
      <c r="I133" s="220" t="s">
        <v>1199</v>
      </c>
      <c r="J133" s="222">
        <f>'[5]bp T&amp;T LLC'!$E45/[4]Sheet1!$D$367</f>
        <v>0</v>
      </c>
      <c r="K133" s="220" t="s">
        <v>999</v>
      </c>
      <c r="L133" s="255">
        <v>0</v>
      </c>
    </row>
    <row r="134" spans="2:12" s="220" customFormat="1" ht="15.5" x14ac:dyDescent="0.4">
      <c r="B134" s="220" t="str">
        <f>VLOOKUP(C134,[1]!Companies[#Data],3,FALSE)</f>
        <v>000102561-5</v>
      </c>
      <c r="C134" s="263" t="str">
        <f t="shared" si="3"/>
        <v>BP Trinidad and Tobago LLC</v>
      </c>
      <c r="D134" s="220" t="s">
        <v>2081</v>
      </c>
      <c r="E134" s="221" t="s">
        <v>2116</v>
      </c>
      <c r="F134" s="220" t="s">
        <v>996</v>
      </c>
      <c r="G134" s="220" t="s">
        <v>996</v>
      </c>
      <c r="H134" s="261" t="str">
        <f>Table10[[#This Row],[Company]]</f>
        <v>BP Trinidad and Tobago LLC</v>
      </c>
      <c r="I134" s="220" t="s">
        <v>1199</v>
      </c>
      <c r="J134" s="222">
        <f>'[5]bp T&amp;T LLC'!$E$50/[4]Sheet1!$D$367</f>
        <v>0</v>
      </c>
      <c r="K134" s="220" t="s">
        <v>999</v>
      </c>
      <c r="L134" s="255">
        <v>0</v>
      </c>
    </row>
    <row r="135" spans="2:12" s="220" customFormat="1" ht="15.5" x14ac:dyDescent="0.4">
      <c r="B135" s="220" t="str">
        <f>VLOOKUP(C135,[1]!Companies[#Data],3,FALSE)</f>
        <v>000128514-1</v>
      </c>
      <c r="C135" s="262" t="str">
        <f>'[1]Part 3 - Reporting entities'!B31</f>
        <v xml:space="preserve">BP Trinidad Processing Limited </v>
      </c>
      <c r="D135" s="220" t="s">
        <v>2081</v>
      </c>
      <c r="E135" s="221" t="s">
        <v>2082</v>
      </c>
      <c r="F135" s="220" t="s">
        <v>996</v>
      </c>
      <c r="G135" s="220" t="s">
        <v>996</v>
      </c>
      <c r="H135" s="261" t="str">
        <f>Table10[[#This Row],[Company]]</f>
        <v xml:space="preserve">BP Trinidad Processing Limited </v>
      </c>
      <c r="I135" s="220" t="s">
        <v>1199</v>
      </c>
      <c r="J135" s="222">
        <f>'[5]bp TPL'!$E14/[4]Sheet1!$D$367</f>
        <v>0</v>
      </c>
      <c r="K135" s="220" t="s">
        <v>999</v>
      </c>
      <c r="L135" s="255">
        <v>0</v>
      </c>
    </row>
    <row r="136" spans="2:12" s="220" customFormat="1" ht="15.5" x14ac:dyDescent="0.4">
      <c r="B136" s="220" t="str">
        <f>VLOOKUP(C136,[1]!Companies[#Data],3,FALSE)</f>
        <v>000128514-1</v>
      </c>
      <c r="C136" s="262" t="str">
        <f>C135</f>
        <v xml:space="preserve">BP Trinidad Processing Limited </v>
      </c>
      <c r="D136" s="220" t="s">
        <v>2081</v>
      </c>
      <c r="E136" s="221" t="s">
        <v>2050</v>
      </c>
      <c r="F136" s="220" t="s">
        <v>996</v>
      </c>
      <c r="G136" s="220" t="s">
        <v>996</v>
      </c>
      <c r="H136" s="261" t="str">
        <f>Table10[[#This Row],[Company]]</f>
        <v xml:space="preserve">BP Trinidad Processing Limited </v>
      </c>
      <c r="I136" s="220" t="s">
        <v>1199</v>
      </c>
      <c r="J136" s="222">
        <f>'[5]bp TPL'!$E15/[4]Sheet1!$D$367</f>
        <v>0</v>
      </c>
      <c r="K136" s="220" t="s">
        <v>999</v>
      </c>
      <c r="L136" s="255">
        <v>0</v>
      </c>
    </row>
    <row r="137" spans="2:12" s="220" customFormat="1" ht="15.5" x14ac:dyDescent="0.4">
      <c r="B137" s="220" t="str">
        <f>VLOOKUP(C137,[1]!Companies[#Data],3,FALSE)</f>
        <v>000128514-1</v>
      </c>
      <c r="C137" s="262" t="str">
        <f t="shared" ref="C137:C164" si="4">C136</f>
        <v xml:space="preserve">BP Trinidad Processing Limited </v>
      </c>
      <c r="D137" s="220" t="s">
        <v>2081</v>
      </c>
      <c r="E137" s="221" t="s">
        <v>2051</v>
      </c>
      <c r="F137" s="220" t="s">
        <v>996</v>
      </c>
      <c r="G137" s="220" t="s">
        <v>996</v>
      </c>
      <c r="H137" s="261" t="str">
        <f>Table10[[#This Row],[Company]]</f>
        <v xml:space="preserve">BP Trinidad Processing Limited </v>
      </c>
      <c r="I137" s="220" t="s">
        <v>1199</v>
      </c>
      <c r="J137" s="222">
        <f>'[5]bp TPL'!$E16/[4]Sheet1!$D$367</f>
        <v>0</v>
      </c>
      <c r="K137" s="220" t="s">
        <v>999</v>
      </c>
      <c r="L137" s="255">
        <v>0</v>
      </c>
    </row>
    <row r="138" spans="2:12" s="220" customFormat="1" ht="15.5" x14ac:dyDescent="0.4">
      <c r="B138" s="220" t="str">
        <f>VLOOKUP(C138,[1]!Companies[#Data],3,FALSE)</f>
        <v>000128514-1</v>
      </c>
      <c r="C138" s="262" t="str">
        <f t="shared" si="4"/>
        <v xml:space="preserve">BP Trinidad Processing Limited </v>
      </c>
      <c r="D138" s="220" t="s">
        <v>2081</v>
      </c>
      <c r="E138" s="221" t="s">
        <v>2049</v>
      </c>
      <c r="F138" s="220" t="s">
        <v>996</v>
      </c>
      <c r="G138" s="220" t="s">
        <v>996</v>
      </c>
      <c r="H138" s="261" t="str">
        <f>Table10[[#This Row],[Company]]</f>
        <v xml:space="preserve">BP Trinidad Processing Limited </v>
      </c>
      <c r="I138" s="220" t="s">
        <v>1199</v>
      </c>
      <c r="J138" s="222">
        <f>'[5]bp TPL'!$E17/[4]Sheet1!$D$367</f>
        <v>3968026.6045949035</v>
      </c>
      <c r="K138" s="220" t="s">
        <v>999</v>
      </c>
      <c r="L138" s="255">
        <v>0</v>
      </c>
    </row>
    <row r="139" spans="2:12" s="220" customFormat="1" ht="15.5" x14ac:dyDescent="0.4">
      <c r="B139" s="220" t="str">
        <f>VLOOKUP(C139,[1]!Companies[#Data],3,FALSE)</f>
        <v>000128514-1</v>
      </c>
      <c r="C139" s="262" t="str">
        <f t="shared" si="4"/>
        <v xml:space="preserve">BP Trinidad Processing Limited </v>
      </c>
      <c r="D139" s="220" t="s">
        <v>2081</v>
      </c>
      <c r="E139" s="221" t="s">
        <v>2057</v>
      </c>
      <c r="F139" s="220" t="s">
        <v>996</v>
      </c>
      <c r="G139" s="220" t="s">
        <v>996</v>
      </c>
      <c r="H139" s="261" t="str">
        <f>Table10[[#This Row],[Company]]</f>
        <v xml:space="preserve">BP Trinidad Processing Limited </v>
      </c>
      <c r="I139" s="220" t="s">
        <v>1199</v>
      </c>
      <c r="J139" s="222">
        <f>'[5]bp TPL'!$E18/[4]Sheet1!$D$367</f>
        <v>1259600.8689099597</v>
      </c>
      <c r="K139" s="220" t="s">
        <v>999</v>
      </c>
      <c r="L139" s="255">
        <v>0</v>
      </c>
    </row>
    <row r="140" spans="2:12" s="220" customFormat="1" ht="15.5" x14ac:dyDescent="0.4">
      <c r="B140" s="220" t="str">
        <f>VLOOKUP(C140,[1]!Companies[#Data],3,FALSE)</f>
        <v>000128514-1</v>
      </c>
      <c r="C140" s="262" t="str">
        <f t="shared" si="4"/>
        <v xml:space="preserve">BP Trinidad Processing Limited </v>
      </c>
      <c r="D140" s="220" t="s">
        <v>2081</v>
      </c>
      <c r="E140" s="221" t="s">
        <v>2054</v>
      </c>
      <c r="F140" s="220" t="s">
        <v>996</v>
      </c>
      <c r="G140" s="220" t="s">
        <v>996</v>
      </c>
      <c r="H140" s="261" t="str">
        <f>Table10[[#This Row],[Company]]</f>
        <v xml:space="preserve">BP Trinidad Processing Limited </v>
      </c>
      <c r="I140" s="220" t="s">
        <v>1199</v>
      </c>
      <c r="J140" s="222">
        <f>'[5]bp TPL'!$E19/[4]Sheet1!$D$367</f>
        <v>0</v>
      </c>
      <c r="K140" s="220" t="s">
        <v>999</v>
      </c>
      <c r="L140" s="255">
        <v>0</v>
      </c>
    </row>
    <row r="141" spans="2:12" s="220" customFormat="1" ht="31" x14ac:dyDescent="0.4">
      <c r="B141" s="220" t="str">
        <f>VLOOKUP(C141,[1]!Companies[#Data],3,FALSE)</f>
        <v>000128514-1</v>
      </c>
      <c r="C141" s="262" t="str">
        <f t="shared" si="4"/>
        <v xml:space="preserve">BP Trinidad Processing Limited </v>
      </c>
      <c r="D141" s="220" t="s">
        <v>2081</v>
      </c>
      <c r="E141" s="221" t="s">
        <v>2048</v>
      </c>
      <c r="F141" s="220" t="s">
        <v>996</v>
      </c>
      <c r="G141" s="220" t="s">
        <v>996</v>
      </c>
      <c r="H141" s="261" t="str">
        <f>Table10[[#This Row],[Company]]</f>
        <v xml:space="preserve">BP Trinidad Processing Limited </v>
      </c>
      <c r="I141" s="220" t="s">
        <v>1199</v>
      </c>
      <c r="J141" s="222">
        <f>'[5]bp TPL'!$E20/[4]Sheet1!$D$367</f>
        <v>0</v>
      </c>
      <c r="K141" s="220" t="s">
        <v>999</v>
      </c>
      <c r="L141" s="255">
        <v>0</v>
      </c>
    </row>
    <row r="142" spans="2:12" s="220" customFormat="1" ht="31" x14ac:dyDescent="0.4">
      <c r="B142" s="220" t="str">
        <f>VLOOKUP(C142,[1]!Companies[#Data],3,FALSE)</f>
        <v>000128514-1</v>
      </c>
      <c r="C142" s="262" t="str">
        <f t="shared" si="4"/>
        <v xml:space="preserve">BP Trinidad Processing Limited </v>
      </c>
      <c r="D142" s="220" t="s">
        <v>2081</v>
      </c>
      <c r="E142" s="221" t="s">
        <v>2085</v>
      </c>
      <c r="F142" s="220" t="s">
        <v>996</v>
      </c>
      <c r="G142" s="220" t="s">
        <v>996</v>
      </c>
      <c r="H142" s="261" t="str">
        <f>Table10[[#This Row],[Company]]</f>
        <v xml:space="preserve">BP Trinidad Processing Limited </v>
      </c>
      <c r="I142" s="220" t="s">
        <v>1199</v>
      </c>
      <c r="J142" s="222">
        <f>'[5]bp TPL'!$E21/[4]Sheet1!$D$367</f>
        <v>0</v>
      </c>
      <c r="K142" s="220" t="s">
        <v>999</v>
      </c>
      <c r="L142" s="255">
        <v>0</v>
      </c>
    </row>
    <row r="143" spans="2:12" s="220" customFormat="1" ht="15.5" x14ac:dyDescent="0.4">
      <c r="B143" s="220" t="str">
        <f>VLOOKUP(C143,[1]!Companies[#Data],3,FALSE)</f>
        <v>000128514-1</v>
      </c>
      <c r="C143" s="262" t="str">
        <f t="shared" si="4"/>
        <v xml:space="preserve">BP Trinidad Processing Limited </v>
      </c>
      <c r="D143" s="220" t="s">
        <v>2081</v>
      </c>
      <c r="E143" s="221" t="s">
        <v>2107</v>
      </c>
      <c r="F143" s="220" t="s">
        <v>996</v>
      </c>
      <c r="G143" s="220" t="s">
        <v>996</v>
      </c>
      <c r="H143" s="261" t="str">
        <f>Table10[[#This Row],[Company]]</f>
        <v xml:space="preserve">BP Trinidad Processing Limited </v>
      </c>
      <c r="I143" s="220" t="s">
        <v>1199</v>
      </c>
      <c r="J143" s="222">
        <f>'[5]bp TPL'!$E22/[4]Sheet1!$D$367</f>
        <v>0</v>
      </c>
      <c r="K143" s="220" t="s">
        <v>999</v>
      </c>
      <c r="L143" s="255">
        <v>0</v>
      </c>
    </row>
    <row r="144" spans="2:12" s="220" customFormat="1" ht="15.5" x14ac:dyDescent="0.4">
      <c r="B144" s="220" t="str">
        <f>VLOOKUP(C144,[1]!Companies[#Data],3,FALSE)</f>
        <v>000128514-1</v>
      </c>
      <c r="C144" s="262" t="str">
        <f t="shared" si="4"/>
        <v xml:space="preserve">BP Trinidad Processing Limited </v>
      </c>
      <c r="D144" s="220" t="s">
        <v>2081</v>
      </c>
      <c r="E144" s="221" t="s">
        <v>2075</v>
      </c>
      <c r="F144" s="220" t="s">
        <v>996</v>
      </c>
      <c r="G144" s="220" t="s">
        <v>996</v>
      </c>
      <c r="H144" s="261" t="str">
        <f>Table10[[#This Row],[Company]]</f>
        <v xml:space="preserve">BP Trinidad Processing Limited </v>
      </c>
      <c r="I144" s="220" t="s">
        <v>1199</v>
      </c>
      <c r="J144" s="222">
        <f>'[5]bp TPL'!$E23/[4]Sheet1!$D$367</f>
        <v>0</v>
      </c>
      <c r="K144" s="220" t="s">
        <v>999</v>
      </c>
      <c r="L144" s="255">
        <v>0</v>
      </c>
    </row>
    <row r="145" spans="2:12" s="220" customFormat="1" ht="15.5" x14ac:dyDescent="0.4">
      <c r="B145" s="220" t="str">
        <f>VLOOKUP(C145,[1]!Companies[#Data],3,FALSE)</f>
        <v>000128514-1</v>
      </c>
      <c r="C145" s="262" t="str">
        <f t="shared" si="4"/>
        <v xml:space="preserve">BP Trinidad Processing Limited </v>
      </c>
      <c r="D145" s="220" t="s">
        <v>2081</v>
      </c>
      <c r="E145" s="221" t="s">
        <v>2076</v>
      </c>
      <c r="F145" s="220" t="s">
        <v>996</v>
      </c>
      <c r="G145" s="220" t="s">
        <v>996</v>
      </c>
      <c r="H145" s="261" t="str">
        <f>Table10[[#This Row],[Company]]</f>
        <v xml:space="preserve">BP Trinidad Processing Limited </v>
      </c>
      <c r="I145" s="220" t="s">
        <v>1199</v>
      </c>
      <c r="J145" s="222">
        <f>'[5]bp TPL'!$E24/[4]Sheet1!$D$367</f>
        <v>0</v>
      </c>
      <c r="K145" s="220" t="s">
        <v>999</v>
      </c>
      <c r="L145" s="255">
        <v>0</v>
      </c>
    </row>
    <row r="146" spans="2:12" s="220" customFormat="1" ht="15.5" x14ac:dyDescent="0.4">
      <c r="B146" s="220" t="str">
        <f>VLOOKUP(C146,[1]!Companies[#Data],3,FALSE)</f>
        <v>000128514-1</v>
      </c>
      <c r="C146" s="262" t="str">
        <f t="shared" si="4"/>
        <v xml:space="preserve">BP Trinidad Processing Limited </v>
      </c>
      <c r="D146" s="238" t="s">
        <v>1968</v>
      </c>
      <c r="E146" s="221" t="s">
        <v>2059</v>
      </c>
      <c r="F146" s="220" t="s">
        <v>996</v>
      </c>
      <c r="G146" s="220" t="s">
        <v>996</v>
      </c>
      <c r="H146" s="261" t="str">
        <f>Table10[[#This Row],[Company]]</f>
        <v xml:space="preserve">BP Trinidad Processing Limited </v>
      </c>
      <c r="I146" s="220" t="s">
        <v>1199</v>
      </c>
      <c r="J146" s="222">
        <f>'[5]bp TPL'!$E28/[4]Sheet1!$D$367</f>
        <v>0</v>
      </c>
      <c r="K146" s="220" t="s">
        <v>999</v>
      </c>
      <c r="L146" s="255">
        <v>0</v>
      </c>
    </row>
    <row r="147" spans="2:12" s="220" customFormat="1" ht="15.5" x14ac:dyDescent="0.4">
      <c r="B147" s="220" t="str">
        <f>VLOOKUP(C147,[1]!Companies[#Data],3,FALSE)</f>
        <v>000128514-1</v>
      </c>
      <c r="C147" s="262" t="str">
        <f t="shared" si="4"/>
        <v xml:space="preserve">BP Trinidad Processing Limited </v>
      </c>
      <c r="D147" s="238" t="s">
        <v>1968</v>
      </c>
      <c r="E147" s="221" t="s">
        <v>2108</v>
      </c>
      <c r="F147" s="220" t="s">
        <v>996</v>
      </c>
      <c r="G147" s="220" t="s">
        <v>996</v>
      </c>
      <c r="H147" s="261" t="str">
        <f>Table10[[#This Row],[Company]]</f>
        <v xml:space="preserve">BP Trinidad Processing Limited </v>
      </c>
      <c r="I147" s="220" t="s">
        <v>1199</v>
      </c>
      <c r="J147" s="222">
        <f>'[5]bp TPL'!$E29/[4]Sheet1!$D$367</f>
        <v>0</v>
      </c>
      <c r="K147" s="220" t="s">
        <v>999</v>
      </c>
      <c r="L147" s="255">
        <v>0</v>
      </c>
    </row>
    <row r="148" spans="2:12" s="220" customFormat="1" ht="15.5" x14ac:dyDescent="0.4">
      <c r="B148" s="220" t="str">
        <f>VLOOKUP(C148,[1]!Companies[#Data],3,FALSE)</f>
        <v>000128514-1</v>
      </c>
      <c r="C148" s="262" t="str">
        <f t="shared" si="4"/>
        <v xml:space="preserve">BP Trinidad Processing Limited </v>
      </c>
      <c r="D148" s="238" t="s">
        <v>1968</v>
      </c>
      <c r="E148" s="221" t="s">
        <v>2083</v>
      </c>
      <c r="F148" s="220" t="s">
        <v>996</v>
      </c>
      <c r="G148" s="220" t="s">
        <v>996</v>
      </c>
      <c r="H148" s="261" t="str">
        <f>Table10[[#This Row],[Company]]</f>
        <v xml:space="preserve">BP Trinidad Processing Limited </v>
      </c>
      <c r="I148" s="220" t="s">
        <v>1199</v>
      </c>
      <c r="J148" s="222">
        <f>'[5]bp TPL'!$E30/[4]Sheet1!$D$367</f>
        <v>0</v>
      </c>
      <c r="K148" s="220" t="s">
        <v>999</v>
      </c>
      <c r="L148" s="255">
        <v>0</v>
      </c>
    </row>
    <row r="149" spans="2:12" s="220" customFormat="1" ht="15.5" x14ac:dyDescent="0.4">
      <c r="B149" s="220" t="str">
        <f>VLOOKUP(C149,[1]!Companies[#Data],3,FALSE)</f>
        <v>000128514-1</v>
      </c>
      <c r="C149" s="262" t="str">
        <f t="shared" si="4"/>
        <v xml:space="preserve">BP Trinidad Processing Limited </v>
      </c>
      <c r="D149" s="238" t="s">
        <v>1968</v>
      </c>
      <c r="E149" s="221" t="s">
        <v>2109</v>
      </c>
      <c r="F149" s="220" t="s">
        <v>996</v>
      </c>
      <c r="G149" s="220" t="s">
        <v>996</v>
      </c>
      <c r="H149" s="261" t="str">
        <f>Table10[[#This Row],[Company]]</f>
        <v xml:space="preserve">BP Trinidad Processing Limited </v>
      </c>
      <c r="I149" s="220" t="s">
        <v>1199</v>
      </c>
      <c r="J149" s="222">
        <f>'[5]bp TPL'!$E31/[4]Sheet1!$D$367</f>
        <v>0</v>
      </c>
      <c r="K149" s="220" t="s">
        <v>999</v>
      </c>
      <c r="L149" s="255">
        <v>0</v>
      </c>
    </row>
    <row r="150" spans="2:12" s="220" customFormat="1" ht="15.5" x14ac:dyDescent="0.4">
      <c r="B150" s="220" t="str">
        <f>VLOOKUP(C150,[1]!Companies[#Data],3,FALSE)</f>
        <v>000128514-1</v>
      </c>
      <c r="C150" s="262" t="str">
        <f t="shared" si="4"/>
        <v xml:space="preserve">BP Trinidad Processing Limited </v>
      </c>
      <c r="D150" s="238" t="s">
        <v>1968</v>
      </c>
      <c r="E150" s="221" t="s">
        <v>2073</v>
      </c>
      <c r="F150" s="220" t="s">
        <v>996</v>
      </c>
      <c r="G150" s="220" t="s">
        <v>996</v>
      </c>
      <c r="H150" s="261" t="str">
        <f>Table10[[#This Row],[Company]]</f>
        <v xml:space="preserve">BP Trinidad Processing Limited </v>
      </c>
      <c r="I150" s="220" t="s">
        <v>1199</v>
      </c>
      <c r="J150" s="222">
        <f>'[5]bp TPL'!$E32/[4]Sheet1!$D$367</f>
        <v>0</v>
      </c>
      <c r="K150" s="220" t="s">
        <v>999</v>
      </c>
      <c r="L150" s="255">
        <v>0</v>
      </c>
    </row>
    <row r="151" spans="2:12" s="220" customFormat="1" ht="31" x14ac:dyDescent="0.4">
      <c r="B151" s="220" t="str">
        <f>VLOOKUP(C151,[1]!Companies[#Data],3,FALSE)</f>
        <v>000128514-1</v>
      </c>
      <c r="C151" s="262" t="str">
        <f t="shared" si="4"/>
        <v xml:space="preserve">BP Trinidad Processing Limited </v>
      </c>
      <c r="D151" s="238" t="s">
        <v>1968</v>
      </c>
      <c r="E151" s="221" t="s">
        <v>2062</v>
      </c>
      <c r="F151" s="220" t="s">
        <v>996</v>
      </c>
      <c r="G151" s="220" t="s">
        <v>996</v>
      </c>
      <c r="H151" s="261" t="str">
        <f>Table10[[#This Row],[Company]]</f>
        <v xml:space="preserve">BP Trinidad Processing Limited </v>
      </c>
      <c r="I151" s="220" t="s">
        <v>1199</v>
      </c>
      <c r="J151" s="222">
        <f>'[5]bp TPL'!$E33/[4]Sheet1!$D$367</f>
        <v>0</v>
      </c>
      <c r="K151" s="220" t="s">
        <v>999</v>
      </c>
      <c r="L151" s="255">
        <v>0</v>
      </c>
    </row>
    <row r="152" spans="2:12" s="220" customFormat="1" ht="15.5" x14ac:dyDescent="0.4">
      <c r="B152" s="220" t="str">
        <f>VLOOKUP(C152,[1]!Companies[#Data],3,FALSE)</f>
        <v>000128514-1</v>
      </c>
      <c r="C152" s="262" t="str">
        <f t="shared" si="4"/>
        <v xml:space="preserve">BP Trinidad Processing Limited </v>
      </c>
      <c r="D152" s="238" t="s">
        <v>1968</v>
      </c>
      <c r="E152" s="221" t="s">
        <v>2110</v>
      </c>
      <c r="F152" s="220" t="s">
        <v>996</v>
      </c>
      <c r="G152" s="220" t="s">
        <v>996</v>
      </c>
      <c r="H152" s="261" t="str">
        <f>Table10[[#This Row],[Company]]</f>
        <v xml:space="preserve">BP Trinidad Processing Limited </v>
      </c>
      <c r="I152" s="220" t="s">
        <v>1199</v>
      </c>
      <c r="J152" s="222">
        <f>'[5]bp TPL'!$E34/[4]Sheet1!$D$367</f>
        <v>0</v>
      </c>
      <c r="K152" s="220" t="s">
        <v>999</v>
      </c>
      <c r="L152" s="255">
        <v>0</v>
      </c>
    </row>
    <row r="153" spans="2:12" s="220" customFormat="1" ht="15.5" x14ac:dyDescent="0.4">
      <c r="B153" s="220" t="str">
        <f>VLOOKUP(C153,[1]!Companies[#Data],3,FALSE)</f>
        <v>000128514-1</v>
      </c>
      <c r="C153" s="262" t="str">
        <f t="shared" si="4"/>
        <v xml:space="preserve">BP Trinidad Processing Limited </v>
      </c>
      <c r="D153" s="238" t="s">
        <v>1968</v>
      </c>
      <c r="E153" s="221" t="s">
        <v>2111</v>
      </c>
      <c r="F153" s="220" t="s">
        <v>996</v>
      </c>
      <c r="G153" s="220" t="s">
        <v>996</v>
      </c>
      <c r="H153" s="261" t="str">
        <f>Table10[[#This Row],[Company]]</f>
        <v xml:space="preserve">BP Trinidad Processing Limited </v>
      </c>
      <c r="I153" s="220" t="s">
        <v>1199</v>
      </c>
      <c r="J153" s="222">
        <f>'[5]bp TPL'!$E35/[4]Sheet1!$D$367</f>
        <v>0</v>
      </c>
      <c r="K153" s="220" t="s">
        <v>999</v>
      </c>
      <c r="L153" s="255">
        <v>0</v>
      </c>
    </row>
    <row r="154" spans="2:12" s="220" customFormat="1" ht="15.5" x14ac:dyDescent="0.4">
      <c r="B154" s="220" t="str">
        <f>VLOOKUP(C154,[1]!Companies[#Data],3,FALSE)</f>
        <v>000128514-1</v>
      </c>
      <c r="C154" s="262" t="str">
        <f t="shared" si="4"/>
        <v xml:space="preserve">BP Trinidad Processing Limited </v>
      </c>
      <c r="D154" s="238" t="s">
        <v>1968</v>
      </c>
      <c r="E154" s="221" t="s">
        <v>2112</v>
      </c>
      <c r="F154" s="220" t="s">
        <v>996</v>
      </c>
      <c r="G154" s="220" t="s">
        <v>996</v>
      </c>
      <c r="H154" s="261" t="str">
        <f>Table10[[#This Row],[Company]]</f>
        <v xml:space="preserve">BP Trinidad Processing Limited </v>
      </c>
      <c r="I154" s="220" t="s">
        <v>1199</v>
      </c>
      <c r="J154" s="222">
        <f>'[5]bp TPL'!$E36/[4]Sheet1!$D$367</f>
        <v>0</v>
      </c>
      <c r="K154" s="220" t="s">
        <v>999</v>
      </c>
      <c r="L154" s="255">
        <v>0</v>
      </c>
    </row>
    <row r="155" spans="2:12" s="220" customFormat="1" ht="15.5" x14ac:dyDescent="0.4">
      <c r="B155" s="220" t="str">
        <f>VLOOKUP(C155,[1]!Companies[#Data],3,FALSE)</f>
        <v>000128514-1</v>
      </c>
      <c r="C155" s="262" t="str">
        <f t="shared" si="4"/>
        <v xml:space="preserve">BP Trinidad Processing Limited </v>
      </c>
      <c r="D155" s="238" t="s">
        <v>1968</v>
      </c>
      <c r="E155" s="221" t="s">
        <v>2113</v>
      </c>
      <c r="F155" s="220" t="s">
        <v>996</v>
      </c>
      <c r="G155" s="220" t="s">
        <v>996</v>
      </c>
      <c r="H155" s="261" t="str">
        <f>Table10[[#This Row],[Company]]</f>
        <v xml:space="preserve">BP Trinidad Processing Limited </v>
      </c>
      <c r="I155" s="220" t="s">
        <v>1199</v>
      </c>
      <c r="J155" s="222">
        <f>'[5]bp TPL'!$E37/[4]Sheet1!$D$367</f>
        <v>0</v>
      </c>
      <c r="K155" s="220" t="s">
        <v>999</v>
      </c>
      <c r="L155" s="255">
        <v>0</v>
      </c>
    </row>
    <row r="156" spans="2:12" s="220" customFormat="1" ht="15.5" x14ac:dyDescent="0.4">
      <c r="B156" s="220" t="str">
        <f>VLOOKUP(C156,[1]!Companies[#Data],3,FALSE)</f>
        <v>000128514-1</v>
      </c>
      <c r="C156" s="262" t="str">
        <f t="shared" si="4"/>
        <v xml:space="preserve">BP Trinidad Processing Limited </v>
      </c>
      <c r="D156" s="238" t="s">
        <v>1968</v>
      </c>
      <c r="E156" s="221" t="s">
        <v>2074</v>
      </c>
      <c r="F156" s="220" t="s">
        <v>996</v>
      </c>
      <c r="G156" s="220" t="s">
        <v>996</v>
      </c>
      <c r="H156" s="261" t="str">
        <f>Table10[[#This Row],[Company]]</f>
        <v xml:space="preserve">BP Trinidad Processing Limited </v>
      </c>
      <c r="I156" s="220" t="s">
        <v>1199</v>
      </c>
      <c r="J156" s="222">
        <f>'[5]bp TPL'!$E38/[4]Sheet1!$D$367</f>
        <v>0</v>
      </c>
      <c r="K156" s="220" t="s">
        <v>999</v>
      </c>
      <c r="L156" s="255">
        <v>0</v>
      </c>
    </row>
    <row r="157" spans="2:12" s="220" customFormat="1" ht="15.5" x14ac:dyDescent="0.4">
      <c r="B157" s="220" t="str">
        <f>VLOOKUP(C157,[1]!Companies[#Data],3,FALSE)</f>
        <v>000128514-1</v>
      </c>
      <c r="C157" s="262" t="str">
        <f t="shared" si="4"/>
        <v xml:space="preserve">BP Trinidad Processing Limited </v>
      </c>
      <c r="D157" s="238" t="s">
        <v>1968</v>
      </c>
      <c r="E157" s="221" t="s">
        <v>2064</v>
      </c>
      <c r="F157" s="220" t="s">
        <v>996</v>
      </c>
      <c r="G157" s="220" t="s">
        <v>996</v>
      </c>
      <c r="H157" s="261" t="str">
        <f>Table10[[#This Row],[Company]]</f>
        <v xml:space="preserve">BP Trinidad Processing Limited </v>
      </c>
      <c r="I157" s="220" t="s">
        <v>1199</v>
      </c>
      <c r="J157" s="222">
        <f>'[5]bp TPL'!$E39/[4]Sheet1!$D$367</f>
        <v>0</v>
      </c>
      <c r="K157" s="220" t="s">
        <v>999</v>
      </c>
      <c r="L157" s="255">
        <v>0</v>
      </c>
    </row>
    <row r="158" spans="2:12" s="220" customFormat="1" ht="15.5" x14ac:dyDescent="0.4">
      <c r="B158" s="220" t="str">
        <f>VLOOKUP(C158,[1]!Companies[#Data],3,FALSE)</f>
        <v>000128514-1</v>
      </c>
      <c r="C158" s="262" t="str">
        <f t="shared" si="4"/>
        <v xml:space="preserve">BP Trinidad Processing Limited </v>
      </c>
      <c r="D158" s="238" t="s">
        <v>1968</v>
      </c>
      <c r="E158" s="221" t="s">
        <v>2065</v>
      </c>
      <c r="F158" s="220" t="s">
        <v>996</v>
      </c>
      <c r="G158" s="220" t="s">
        <v>996</v>
      </c>
      <c r="H158" s="261" t="str">
        <f>Table10[[#This Row],[Company]]</f>
        <v xml:space="preserve">BP Trinidad Processing Limited </v>
      </c>
      <c r="I158" s="220" t="s">
        <v>1199</v>
      </c>
      <c r="J158" s="222">
        <f>'[5]bp TPL'!$E40/[4]Sheet1!$D$367</f>
        <v>0</v>
      </c>
      <c r="K158" s="220" t="s">
        <v>999</v>
      </c>
      <c r="L158" s="255">
        <v>0</v>
      </c>
    </row>
    <row r="159" spans="2:12" s="220" customFormat="1" ht="15.5" x14ac:dyDescent="0.4">
      <c r="B159" s="220" t="str">
        <f>VLOOKUP(C159,[1]!Companies[#Data],3,FALSE)</f>
        <v>000128514-1</v>
      </c>
      <c r="C159" s="262" t="str">
        <f t="shared" si="4"/>
        <v xml:space="preserve">BP Trinidad Processing Limited </v>
      </c>
      <c r="D159" s="238" t="s">
        <v>1968</v>
      </c>
      <c r="E159" s="221" t="s">
        <v>2114</v>
      </c>
      <c r="F159" s="220" t="s">
        <v>996</v>
      </c>
      <c r="G159" s="220" t="s">
        <v>996</v>
      </c>
      <c r="H159" s="261" t="str">
        <f>Table10[[#This Row],[Company]]</f>
        <v xml:space="preserve">BP Trinidad Processing Limited </v>
      </c>
      <c r="I159" s="220" t="s">
        <v>1199</v>
      </c>
      <c r="J159" s="222">
        <f>'[5]bp TPL'!$E41/[4]Sheet1!$D$367</f>
        <v>0</v>
      </c>
      <c r="K159" s="220" t="s">
        <v>999</v>
      </c>
      <c r="L159" s="255">
        <v>0</v>
      </c>
    </row>
    <row r="160" spans="2:12" s="220" customFormat="1" ht="15.5" x14ac:dyDescent="0.4">
      <c r="B160" s="220" t="str">
        <f>VLOOKUP(C160,[1]!Companies[#Data],3,FALSE)</f>
        <v>000128514-1</v>
      </c>
      <c r="C160" s="262" t="str">
        <f t="shared" si="4"/>
        <v xml:space="preserve">BP Trinidad Processing Limited </v>
      </c>
      <c r="D160" s="238" t="s">
        <v>1968</v>
      </c>
      <c r="E160" s="221" t="s">
        <v>2069</v>
      </c>
      <c r="F160" s="220" t="s">
        <v>996</v>
      </c>
      <c r="G160" s="220" t="s">
        <v>996</v>
      </c>
      <c r="H160" s="261" t="str">
        <f>Table10[[#This Row],[Company]]</f>
        <v xml:space="preserve">BP Trinidad Processing Limited </v>
      </c>
      <c r="I160" s="220" t="s">
        <v>1199</v>
      </c>
      <c r="J160" s="222">
        <f>'[5]bp TPL'!$E42/[4]Sheet1!$D$367</f>
        <v>0</v>
      </c>
      <c r="K160" s="220" t="s">
        <v>999</v>
      </c>
      <c r="L160" s="255">
        <v>0</v>
      </c>
    </row>
    <row r="161" spans="2:12" s="220" customFormat="1" ht="15.5" x14ac:dyDescent="0.4">
      <c r="B161" s="220" t="str">
        <f>VLOOKUP(C161,[1]!Companies[#Data],3,FALSE)</f>
        <v>000128514-1</v>
      </c>
      <c r="C161" s="262" t="str">
        <f t="shared" si="4"/>
        <v xml:space="preserve">BP Trinidad Processing Limited </v>
      </c>
      <c r="D161" s="238" t="s">
        <v>1968</v>
      </c>
      <c r="E161" s="221" t="s">
        <v>2070</v>
      </c>
      <c r="F161" s="220" t="s">
        <v>996</v>
      </c>
      <c r="G161" s="220" t="s">
        <v>996</v>
      </c>
      <c r="H161" s="261" t="str">
        <f>Table10[[#This Row],[Company]]</f>
        <v xml:space="preserve">BP Trinidad Processing Limited </v>
      </c>
      <c r="I161" s="220" t="s">
        <v>1199</v>
      </c>
      <c r="J161" s="222">
        <f>'[5]bp TPL'!$E43/[4]Sheet1!$D$367</f>
        <v>0</v>
      </c>
      <c r="K161" s="220" t="s">
        <v>999</v>
      </c>
      <c r="L161" s="255">
        <v>0</v>
      </c>
    </row>
    <row r="162" spans="2:12" s="220" customFormat="1" ht="15.5" x14ac:dyDescent="0.4">
      <c r="B162" s="220" t="str">
        <f>VLOOKUP(C162,[1]!Companies[#Data],3,FALSE)</f>
        <v>000128514-1</v>
      </c>
      <c r="C162" s="262" t="str">
        <f t="shared" si="4"/>
        <v xml:space="preserve">BP Trinidad Processing Limited </v>
      </c>
      <c r="D162" s="238" t="s">
        <v>1968</v>
      </c>
      <c r="E162" s="221" t="s">
        <v>2115</v>
      </c>
      <c r="F162" s="220" t="s">
        <v>996</v>
      </c>
      <c r="G162" s="220" t="s">
        <v>996</v>
      </c>
      <c r="H162" s="261" t="str">
        <f>Table10[[#This Row],[Company]]</f>
        <v xml:space="preserve">BP Trinidad Processing Limited </v>
      </c>
      <c r="I162" s="220" t="s">
        <v>1199</v>
      </c>
      <c r="J162" s="222">
        <f>'[5]bp TPL'!$E44/[4]Sheet1!$D$367</f>
        <v>0</v>
      </c>
      <c r="K162" s="220" t="s">
        <v>999</v>
      </c>
      <c r="L162" s="255">
        <v>0</v>
      </c>
    </row>
    <row r="163" spans="2:12" s="220" customFormat="1" ht="15.5" x14ac:dyDescent="0.4">
      <c r="B163" s="220" t="str">
        <f>VLOOKUP(C163,[1]!Companies[#Data],3,FALSE)</f>
        <v>000128514-1</v>
      </c>
      <c r="C163" s="262" t="str">
        <f t="shared" si="4"/>
        <v xml:space="preserve">BP Trinidad Processing Limited </v>
      </c>
      <c r="D163" s="238" t="s">
        <v>1968</v>
      </c>
      <c r="E163" s="221" t="s">
        <v>2072</v>
      </c>
      <c r="F163" s="220" t="s">
        <v>996</v>
      </c>
      <c r="G163" s="220" t="s">
        <v>996</v>
      </c>
      <c r="H163" s="261" t="str">
        <f>Table10[[#This Row],[Company]]</f>
        <v xml:space="preserve">BP Trinidad Processing Limited </v>
      </c>
      <c r="I163" s="220" t="s">
        <v>1199</v>
      </c>
      <c r="J163" s="222">
        <f>'[5]bp TPL'!$E45/[4]Sheet1!$D$367</f>
        <v>0</v>
      </c>
      <c r="K163" s="220" t="s">
        <v>999</v>
      </c>
      <c r="L163" s="255">
        <v>0</v>
      </c>
    </row>
    <row r="164" spans="2:12" s="220" customFormat="1" ht="15.5" x14ac:dyDescent="0.4">
      <c r="B164" s="220" t="str">
        <f>VLOOKUP(C164,[1]!Companies[#Data],3,FALSE)</f>
        <v>000128514-1</v>
      </c>
      <c r="C164" s="262" t="str">
        <f t="shared" si="4"/>
        <v xml:space="preserve">BP Trinidad Processing Limited </v>
      </c>
      <c r="D164" s="220" t="s">
        <v>2081</v>
      </c>
      <c r="E164" s="221" t="s">
        <v>2116</v>
      </c>
      <c r="F164" s="220" t="s">
        <v>996</v>
      </c>
      <c r="G164" s="220" t="s">
        <v>996</v>
      </c>
      <c r="H164" s="261" t="str">
        <f>Table10[[#This Row],[Company]]</f>
        <v xml:space="preserve">BP Trinidad Processing Limited </v>
      </c>
      <c r="I164" s="220" t="s">
        <v>1199</v>
      </c>
      <c r="J164" s="222">
        <f>'[5]bp TPL'!$E$50/[4]Sheet1!$D$367</f>
        <v>0</v>
      </c>
      <c r="K164" s="220" t="s">
        <v>999</v>
      </c>
      <c r="L164" s="255">
        <v>0</v>
      </c>
    </row>
    <row r="165" spans="2:12" s="220" customFormat="1" ht="15.5" x14ac:dyDescent="0.4">
      <c r="B165" s="220" t="str">
        <f>VLOOKUP(C165,[1]!Companies[#Data],3,FALSE)</f>
        <v>100008782-7</v>
      </c>
      <c r="C165" s="262" t="str">
        <f>'[1]Part 3 - Reporting entities'!B32</f>
        <v>CEG Goudron Trinidad Limited</v>
      </c>
      <c r="D165" s="220" t="s">
        <v>2081</v>
      </c>
      <c r="E165" s="221" t="s">
        <v>2082</v>
      </c>
      <c r="F165" s="220" t="s">
        <v>996</v>
      </c>
      <c r="G165" s="220" t="s">
        <v>996</v>
      </c>
      <c r="H165" s="261" t="str">
        <f>Table10[[#This Row],[Company]]</f>
        <v>CEG Goudron Trinidad Limited</v>
      </c>
      <c r="I165" s="220" t="s">
        <v>1199</v>
      </c>
      <c r="J165" s="222">
        <f>'[6]CEG Goudron'!$E14/[4]Sheet1!$D$367</f>
        <v>196174.8068509252</v>
      </c>
      <c r="K165" s="220" t="s">
        <v>999</v>
      </c>
      <c r="L165" s="255">
        <v>0</v>
      </c>
    </row>
    <row r="166" spans="2:12" s="220" customFormat="1" ht="15.5" x14ac:dyDescent="0.4">
      <c r="B166" s="220" t="str">
        <f>VLOOKUP(C166,[1]!Companies[#Data],3,FALSE)</f>
        <v>100008782-7</v>
      </c>
      <c r="C166" s="262" t="str">
        <f>C165</f>
        <v>CEG Goudron Trinidad Limited</v>
      </c>
      <c r="D166" s="220" t="s">
        <v>2081</v>
      </c>
      <c r="E166" s="221" t="s">
        <v>2050</v>
      </c>
      <c r="F166" s="220" t="s">
        <v>996</v>
      </c>
      <c r="G166" s="220" t="s">
        <v>996</v>
      </c>
      <c r="H166" s="261" t="str">
        <f>Table10[[#This Row],[Company]]</f>
        <v>CEG Goudron Trinidad Limited</v>
      </c>
      <c r="I166" s="220" t="s">
        <v>1199</v>
      </c>
      <c r="J166" s="222">
        <f>'[6]CEG Goudron'!$E15/[4]Sheet1!$D$367</f>
        <v>0</v>
      </c>
      <c r="K166" s="220" t="s">
        <v>999</v>
      </c>
      <c r="L166" s="255">
        <v>0</v>
      </c>
    </row>
    <row r="167" spans="2:12" s="220" customFormat="1" ht="15.5" x14ac:dyDescent="0.4">
      <c r="B167" s="220" t="str">
        <f>VLOOKUP(C167,[1]!Companies[#Data],3,FALSE)</f>
        <v>100008782-7</v>
      </c>
      <c r="C167" s="262" t="str">
        <f t="shared" ref="C167:C194" si="5">C166</f>
        <v>CEG Goudron Trinidad Limited</v>
      </c>
      <c r="D167" s="220" t="s">
        <v>2081</v>
      </c>
      <c r="E167" s="221" t="s">
        <v>2051</v>
      </c>
      <c r="F167" s="220" t="s">
        <v>996</v>
      </c>
      <c r="G167" s="220" t="s">
        <v>996</v>
      </c>
      <c r="H167" s="261" t="str">
        <f>Table10[[#This Row],[Company]]</f>
        <v>CEG Goudron Trinidad Limited</v>
      </c>
      <c r="I167" s="220" t="s">
        <v>1199</v>
      </c>
      <c r="J167" s="222">
        <f>'[6]CEG Goudron'!$E16/[4]Sheet1!$D$367</f>
        <v>0</v>
      </c>
      <c r="K167" s="220" t="s">
        <v>999</v>
      </c>
      <c r="L167" s="255">
        <v>0</v>
      </c>
    </row>
    <row r="168" spans="2:12" s="220" customFormat="1" ht="15.5" x14ac:dyDescent="0.4">
      <c r="B168" s="220" t="str">
        <f>VLOOKUP(C168,[1]!Companies[#Data],3,FALSE)</f>
        <v>100008782-7</v>
      </c>
      <c r="C168" s="262" t="str">
        <f t="shared" si="5"/>
        <v>CEG Goudron Trinidad Limited</v>
      </c>
      <c r="D168" s="220" t="s">
        <v>2081</v>
      </c>
      <c r="E168" s="221" t="s">
        <v>2049</v>
      </c>
      <c r="F168" s="220" t="s">
        <v>996</v>
      </c>
      <c r="G168" s="220" t="s">
        <v>996</v>
      </c>
      <c r="H168" s="261" t="str">
        <f>Table10[[#This Row],[Company]]</f>
        <v>CEG Goudron Trinidad Limited</v>
      </c>
      <c r="I168" s="220" t="s">
        <v>1199</v>
      </c>
      <c r="J168" s="222">
        <f>'[6]CEG Goudron'!$E17/[4]Sheet1!$D$367</f>
        <v>0</v>
      </c>
      <c r="K168" s="220" t="s">
        <v>999</v>
      </c>
      <c r="L168" s="255">
        <v>0</v>
      </c>
    </row>
    <row r="169" spans="2:12" s="220" customFormat="1" ht="15.5" x14ac:dyDescent="0.4">
      <c r="B169" s="220" t="str">
        <f>VLOOKUP(C169,[1]!Companies[#Data],3,FALSE)</f>
        <v>100008782-7</v>
      </c>
      <c r="C169" s="262" t="str">
        <f t="shared" si="5"/>
        <v>CEG Goudron Trinidad Limited</v>
      </c>
      <c r="D169" s="220" t="s">
        <v>2081</v>
      </c>
      <c r="E169" s="221" t="s">
        <v>2057</v>
      </c>
      <c r="F169" s="220" t="s">
        <v>996</v>
      </c>
      <c r="G169" s="220" t="s">
        <v>996</v>
      </c>
      <c r="H169" s="261" t="str">
        <f>Table10[[#This Row],[Company]]</f>
        <v>CEG Goudron Trinidad Limited</v>
      </c>
      <c r="I169" s="220" t="s">
        <v>1199</v>
      </c>
      <c r="J169" s="222">
        <f>'[6]CEG Goudron'!$E18/[4]Sheet1!$D$367</f>
        <v>11585.633382578078</v>
      </c>
      <c r="K169" s="220" t="s">
        <v>999</v>
      </c>
      <c r="L169" s="255">
        <v>0</v>
      </c>
    </row>
    <row r="170" spans="2:12" s="220" customFormat="1" ht="15.5" x14ac:dyDescent="0.4">
      <c r="B170" s="220" t="str">
        <f>VLOOKUP(C170,[1]!Companies[#Data],3,FALSE)</f>
        <v>100008782-7</v>
      </c>
      <c r="C170" s="262" t="str">
        <f t="shared" si="5"/>
        <v>CEG Goudron Trinidad Limited</v>
      </c>
      <c r="D170" s="220" t="s">
        <v>2081</v>
      </c>
      <c r="E170" s="221" t="s">
        <v>2054</v>
      </c>
      <c r="F170" s="220" t="s">
        <v>996</v>
      </c>
      <c r="G170" s="220" t="s">
        <v>996</v>
      </c>
      <c r="H170" s="261" t="str">
        <f>Table10[[#This Row],[Company]]</f>
        <v>CEG Goudron Trinidad Limited</v>
      </c>
      <c r="I170" s="220" t="s">
        <v>1199</v>
      </c>
      <c r="J170" s="222">
        <f>'[6]CEG Goudron'!$E19/[4]Sheet1!$D$367</f>
        <v>0</v>
      </c>
      <c r="K170" s="220" t="s">
        <v>999</v>
      </c>
      <c r="L170" s="255">
        <v>0</v>
      </c>
    </row>
    <row r="171" spans="2:12" s="220" customFormat="1" ht="31" x14ac:dyDescent="0.4">
      <c r="B171" s="220" t="str">
        <f>VLOOKUP(C171,[1]!Companies[#Data],3,FALSE)</f>
        <v>100008782-7</v>
      </c>
      <c r="C171" s="262" t="str">
        <f t="shared" si="5"/>
        <v>CEG Goudron Trinidad Limited</v>
      </c>
      <c r="D171" s="220" t="s">
        <v>2081</v>
      </c>
      <c r="E171" s="221" t="s">
        <v>2048</v>
      </c>
      <c r="F171" s="220" t="s">
        <v>996</v>
      </c>
      <c r="G171" s="220" t="s">
        <v>996</v>
      </c>
      <c r="H171" s="261" t="str">
        <f>Table10[[#This Row],[Company]]</f>
        <v>CEG Goudron Trinidad Limited</v>
      </c>
      <c r="I171" s="220" t="s">
        <v>1199</v>
      </c>
      <c r="J171" s="222">
        <f>'[6]CEG Goudron'!$E20/[4]Sheet1!$D$367</f>
        <v>0</v>
      </c>
      <c r="K171" s="220" t="s">
        <v>999</v>
      </c>
      <c r="L171" s="255">
        <v>0</v>
      </c>
    </row>
    <row r="172" spans="2:12" s="220" customFormat="1" ht="31" x14ac:dyDescent="0.4">
      <c r="B172" s="220" t="str">
        <f>VLOOKUP(C172,[1]!Companies[#Data],3,FALSE)</f>
        <v>100008782-7</v>
      </c>
      <c r="C172" s="262" t="str">
        <f t="shared" si="5"/>
        <v>CEG Goudron Trinidad Limited</v>
      </c>
      <c r="D172" s="220" t="s">
        <v>2081</v>
      </c>
      <c r="E172" s="221" t="s">
        <v>2085</v>
      </c>
      <c r="F172" s="220" t="s">
        <v>996</v>
      </c>
      <c r="G172" s="220" t="s">
        <v>996</v>
      </c>
      <c r="H172" s="261" t="str">
        <f>Table10[[#This Row],[Company]]</f>
        <v>CEG Goudron Trinidad Limited</v>
      </c>
      <c r="I172" s="220" t="s">
        <v>1199</v>
      </c>
      <c r="J172" s="222">
        <f>'[6]CEG Goudron'!$E21/[4]Sheet1!$D$367</f>
        <v>0</v>
      </c>
      <c r="K172" s="220" t="s">
        <v>999</v>
      </c>
      <c r="L172" s="255">
        <v>0</v>
      </c>
    </row>
    <row r="173" spans="2:12" s="220" customFormat="1" ht="15.5" x14ac:dyDescent="0.4">
      <c r="B173" s="220" t="str">
        <f>VLOOKUP(C173,[1]!Companies[#Data],3,FALSE)</f>
        <v>100008782-7</v>
      </c>
      <c r="C173" s="262" t="str">
        <f t="shared" si="5"/>
        <v>CEG Goudron Trinidad Limited</v>
      </c>
      <c r="D173" s="220" t="s">
        <v>2081</v>
      </c>
      <c r="E173" s="221" t="s">
        <v>2107</v>
      </c>
      <c r="F173" s="220" t="s">
        <v>996</v>
      </c>
      <c r="G173" s="220" t="s">
        <v>996</v>
      </c>
      <c r="H173" s="261" t="str">
        <f>Table10[[#This Row],[Company]]</f>
        <v>CEG Goudron Trinidad Limited</v>
      </c>
      <c r="I173" s="220" t="s">
        <v>1199</v>
      </c>
      <c r="J173" s="222">
        <f>'[6]CEG Goudron'!$E22/[4]Sheet1!$D$367</f>
        <v>0</v>
      </c>
      <c r="K173" s="220" t="s">
        <v>999</v>
      </c>
      <c r="L173" s="255">
        <v>0</v>
      </c>
    </row>
    <row r="174" spans="2:12" s="220" customFormat="1" ht="15.5" x14ac:dyDescent="0.4">
      <c r="B174" s="220" t="str">
        <f>VLOOKUP(C174,[1]!Companies[#Data],3,FALSE)</f>
        <v>100008782-7</v>
      </c>
      <c r="C174" s="262" t="str">
        <f t="shared" si="5"/>
        <v>CEG Goudron Trinidad Limited</v>
      </c>
      <c r="D174" s="220" t="s">
        <v>2081</v>
      </c>
      <c r="E174" s="221" t="s">
        <v>2075</v>
      </c>
      <c r="F174" s="220" t="s">
        <v>996</v>
      </c>
      <c r="G174" s="220" t="s">
        <v>996</v>
      </c>
      <c r="H174" s="261" t="str">
        <f>Table10[[#This Row],[Company]]</f>
        <v>CEG Goudron Trinidad Limited</v>
      </c>
      <c r="I174" s="220" t="s">
        <v>1199</v>
      </c>
      <c r="J174" s="222">
        <f>'[6]CEG Goudron'!$E23/[4]Sheet1!$D$367</f>
        <v>0</v>
      </c>
      <c r="K174" s="220" t="s">
        <v>999</v>
      </c>
      <c r="L174" s="255">
        <v>0</v>
      </c>
    </row>
    <row r="175" spans="2:12" s="220" customFormat="1" ht="15.5" x14ac:dyDescent="0.4">
      <c r="B175" s="220" t="str">
        <f>VLOOKUP(C175,[1]!Companies[#Data],3,FALSE)</f>
        <v>100008782-7</v>
      </c>
      <c r="C175" s="262" t="str">
        <f t="shared" si="5"/>
        <v>CEG Goudron Trinidad Limited</v>
      </c>
      <c r="D175" s="220" t="s">
        <v>2081</v>
      </c>
      <c r="E175" s="221" t="s">
        <v>2076</v>
      </c>
      <c r="F175" s="220" t="s">
        <v>996</v>
      </c>
      <c r="G175" s="220" t="s">
        <v>996</v>
      </c>
      <c r="H175" s="261" t="str">
        <f>Table10[[#This Row],[Company]]</f>
        <v>CEG Goudron Trinidad Limited</v>
      </c>
      <c r="I175" s="220" t="s">
        <v>1199</v>
      </c>
      <c r="J175" s="222">
        <f>'[6]CEG Goudron'!$E24/[4]Sheet1!$D$367</f>
        <v>0</v>
      </c>
      <c r="K175" s="220" t="s">
        <v>999</v>
      </c>
      <c r="L175" s="255">
        <v>0</v>
      </c>
    </row>
    <row r="176" spans="2:12" s="220" customFormat="1" ht="15.5" x14ac:dyDescent="0.4">
      <c r="B176" s="220" t="str">
        <f>VLOOKUP(C176,[1]!Companies[#Data],3,FALSE)</f>
        <v>100008782-7</v>
      </c>
      <c r="C176" s="262" t="str">
        <f t="shared" si="5"/>
        <v>CEG Goudron Trinidad Limited</v>
      </c>
      <c r="D176" s="238" t="s">
        <v>1968</v>
      </c>
      <c r="E176" s="221" t="s">
        <v>2059</v>
      </c>
      <c r="F176" s="220" t="s">
        <v>996</v>
      </c>
      <c r="G176" s="220" t="s">
        <v>996</v>
      </c>
      <c r="H176" s="261" t="str">
        <f>Table10[[#This Row],[Company]]</f>
        <v>CEG Goudron Trinidad Limited</v>
      </c>
      <c r="I176" s="220" t="s">
        <v>1199</v>
      </c>
      <c r="J176" s="222">
        <f>'[6]CEG Goudron'!$E28/[4]Sheet1!$D$367</f>
        <v>0</v>
      </c>
      <c r="K176" s="220" t="s">
        <v>999</v>
      </c>
      <c r="L176" s="255">
        <v>0</v>
      </c>
    </row>
    <row r="177" spans="2:12" s="220" customFormat="1" ht="15.5" x14ac:dyDescent="0.4">
      <c r="B177" s="220" t="str">
        <f>VLOOKUP(C177,[1]!Companies[#Data],3,FALSE)</f>
        <v>100008782-7</v>
      </c>
      <c r="C177" s="262" t="str">
        <f t="shared" si="5"/>
        <v>CEG Goudron Trinidad Limited</v>
      </c>
      <c r="D177" s="238" t="s">
        <v>1968</v>
      </c>
      <c r="E177" s="221" t="s">
        <v>2108</v>
      </c>
      <c r="F177" s="220" t="s">
        <v>996</v>
      </c>
      <c r="G177" s="220" t="s">
        <v>996</v>
      </c>
      <c r="H177" s="261" t="str">
        <f>Table10[[#This Row],[Company]]</f>
        <v>CEG Goudron Trinidad Limited</v>
      </c>
      <c r="I177" s="220" t="s">
        <v>1199</v>
      </c>
      <c r="J177" s="222">
        <f>'[6]CEG Goudron'!$E29/[4]Sheet1!$D$367</f>
        <v>0</v>
      </c>
      <c r="K177" s="220" t="s">
        <v>999</v>
      </c>
      <c r="L177" s="255">
        <v>0</v>
      </c>
    </row>
    <row r="178" spans="2:12" s="220" customFormat="1" ht="15.5" x14ac:dyDescent="0.4">
      <c r="B178" s="220" t="str">
        <f>VLOOKUP(C178,[1]!Companies[#Data],3,FALSE)</f>
        <v>100008782-7</v>
      </c>
      <c r="C178" s="262" t="str">
        <f t="shared" si="5"/>
        <v>CEG Goudron Trinidad Limited</v>
      </c>
      <c r="D178" s="238" t="s">
        <v>1968</v>
      </c>
      <c r="E178" s="221" t="s">
        <v>2083</v>
      </c>
      <c r="F178" s="220" t="s">
        <v>996</v>
      </c>
      <c r="G178" s="220" t="s">
        <v>996</v>
      </c>
      <c r="H178" s="261" t="str">
        <f>Table10[[#This Row],[Company]]</f>
        <v>CEG Goudron Trinidad Limited</v>
      </c>
      <c r="I178" s="220" t="s">
        <v>1199</v>
      </c>
      <c r="J178" s="222">
        <f>'[6]CEG Goudron'!$E30/[4]Sheet1!$D$367</f>
        <v>0</v>
      </c>
      <c r="K178" s="220" t="s">
        <v>999</v>
      </c>
      <c r="L178" s="255">
        <v>0</v>
      </c>
    </row>
    <row r="179" spans="2:12" s="220" customFormat="1" ht="15.5" x14ac:dyDescent="0.4">
      <c r="B179" s="220" t="str">
        <f>VLOOKUP(C179,[1]!Companies[#Data],3,FALSE)</f>
        <v>100008782-7</v>
      </c>
      <c r="C179" s="262" t="str">
        <f t="shared" si="5"/>
        <v>CEG Goudron Trinidad Limited</v>
      </c>
      <c r="D179" s="238" t="s">
        <v>1968</v>
      </c>
      <c r="E179" s="221" t="s">
        <v>2109</v>
      </c>
      <c r="F179" s="220" t="s">
        <v>996</v>
      </c>
      <c r="G179" s="220" t="s">
        <v>996</v>
      </c>
      <c r="H179" s="261" t="str">
        <f>Table10[[#This Row],[Company]]</f>
        <v>CEG Goudron Trinidad Limited</v>
      </c>
      <c r="I179" s="220" t="s">
        <v>1199</v>
      </c>
      <c r="J179" s="222">
        <f>'[6]CEG Goudron'!$E31/[4]Sheet1!$D$367</f>
        <v>0</v>
      </c>
      <c r="K179" s="220" t="s">
        <v>999</v>
      </c>
      <c r="L179" s="255">
        <v>0</v>
      </c>
    </row>
    <row r="180" spans="2:12" s="220" customFormat="1" ht="15.5" x14ac:dyDescent="0.4">
      <c r="B180" s="220" t="str">
        <f>VLOOKUP(C180,[1]!Companies[#Data],3,FALSE)</f>
        <v>100008782-7</v>
      </c>
      <c r="C180" s="262" t="str">
        <f t="shared" si="5"/>
        <v>CEG Goudron Trinidad Limited</v>
      </c>
      <c r="D180" s="238" t="s">
        <v>1968</v>
      </c>
      <c r="E180" s="221" t="s">
        <v>2073</v>
      </c>
      <c r="F180" s="220" t="s">
        <v>996</v>
      </c>
      <c r="G180" s="220" t="s">
        <v>996</v>
      </c>
      <c r="H180" s="261" t="str">
        <f>Table10[[#This Row],[Company]]</f>
        <v>CEG Goudron Trinidad Limited</v>
      </c>
      <c r="I180" s="220" t="s">
        <v>1199</v>
      </c>
      <c r="J180" s="222">
        <f>'[6]CEG Goudron'!$E32/[4]Sheet1!$D$367</f>
        <v>0</v>
      </c>
      <c r="K180" s="220" t="s">
        <v>999</v>
      </c>
      <c r="L180" s="255">
        <v>0</v>
      </c>
    </row>
    <row r="181" spans="2:12" s="220" customFormat="1" ht="31" x14ac:dyDescent="0.4">
      <c r="B181" s="220" t="str">
        <f>VLOOKUP(C181,[1]!Companies[#Data],3,FALSE)</f>
        <v>100008782-7</v>
      </c>
      <c r="C181" s="262" t="str">
        <f t="shared" si="5"/>
        <v>CEG Goudron Trinidad Limited</v>
      </c>
      <c r="D181" s="238" t="s">
        <v>1968</v>
      </c>
      <c r="E181" s="221" t="s">
        <v>2062</v>
      </c>
      <c r="F181" s="220" t="s">
        <v>996</v>
      </c>
      <c r="G181" s="220" t="s">
        <v>996</v>
      </c>
      <c r="H181" s="261" t="str">
        <f>Table10[[#This Row],[Company]]</f>
        <v>CEG Goudron Trinidad Limited</v>
      </c>
      <c r="I181" s="220" t="s">
        <v>1199</v>
      </c>
      <c r="J181" s="222">
        <f>'[6]CEG Goudron'!$E33/[4]Sheet1!$D$367</f>
        <v>0</v>
      </c>
      <c r="K181" s="220" t="s">
        <v>999</v>
      </c>
      <c r="L181" s="255">
        <v>0</v>
      </c>
    </row>
    <row r="182" spans="2:12" s="220" customFormat="1" ht="15.5" x14ac:dyDescent="0.4">
      <c r="B182" s="220" t="str">
        <f>VLOOKUP(C182,[1]!Companies[#Data],3,FALSE)</f>
        <v>100008782-7</v>
      </c>
      <c r="C182" s="262" t="str">
        <f t="shared" si="5"/>
        <v>CEG Goudron Trinidad Limited</v>
      </c>
      <c r="D182" s="238" t="s">
        <v>1968</v>
      </c>
      <c r="E182" s="221" t="s">
        <v>2110</v>
      </c>
      <c r="F182" s="220" t="s">
        <v>996</v>
      </c>
      <c r="G182" s="220" t="s">
        <v>996</v>
      </c>
      <c r="H182" s="261" t="str">
        <f>Table10[[#This Row],[Company]]</f>
        <v>CEG Goudron Trinidad Limited</v>
      </c>
      <c r="I182" s="220" t="s">
        <v>1199</v>
      </c>
      <c r="J182" s="222">
        <f>'[6]CEG Goudron'!$E34/[4]Sheet1!$D$367</f>
        <v>0</v>
      </c>
      <c r="K182" s="220" t="s">
        <v>999</v>
      </c>
      <c r="L182" s="255">
        <v>0</v>
      </c>
    </row>
    <row r="183" spans="2:12" s="220" customFormat="1" ht="15.5" x14ac:dyDescent="0.4">
      <c r="B183" s="220" t="str">
        <f>VLOOKUP(C183,[1]!Companies[#Data],3,FALSE)</f>
        <v>100008782-7</v>
      </c>
      <c r="C183" s="262" t="str">
        <f t="shared" si="5"/>
        <v>CEG Goudron Trinidad Limited</v>
      </c>
      <c r="D183" s="238" t="s">
        <v>1968</v>
      </c>
      <c r="E183" s="221" t="s">
        <v>2111</v>
      </c>
      <c r="F183" s="220" t="s">
        <v>996</v>
      </c>
      <c r="G183" s="220" t="s">
        <v>996</v>
      </c>
      <c r="H183" s="261" t="str">
        <f>Table10[[#This Row],[Company]]</f>
        <v>CEG Goudron Trinidad Limited</v>
      </c>
      <c r="I183" s="220" t="s">
        <v>1199</v>
      </c>
      <c r="J183" s="222">
        <f>'[6]CEG Goudron'!$E35/[4]Sheet1!$D$367</f>
        <v>0</v>
      </c>
      <c r="K183" s="220" t="s">
        <v>999</v>
      </c>
      <c r="L183" s="255">
        <v>0</v>
      </c>
    </row>
    <row r="184" spans="2:12" s="220" customFormat="1" ht="15.5" x14ac:dyDescent="0.4">
      <c r="B184" s="220" t="str">
        <f>VLOOKUP(C184,[1]!Companies[#Data],3,FALSE)</f>
        <v>100008782-7</v>
      </c>
      <c r="C184" s="262" t="str">
        <f t="shared" si="5"/>
        <v>CEG Goudron Trinidad Limited</v>
      </c>
      <c r="D184" s="238" t="s">
        <v>1968</v>
      </c>
      <c r="E184" s="221" t="s">
        <v>2112</v>
      </c>
      <c r="F184" s="220" t="s">
        <v>996</v>
      </c>
      <c r="G184" s="220" t="s">
        <v>996</v>
      </c>
      <c r="H184" s="261" t="str">
        <f>Table10[[#This Row],[Company]]</f>
        <v>CEG Goudron Trinidad Limited</v>
      </c>
      <c r="I184" s="220" t="s">
        <v>1199</v>
      </c>
      <c r="J184" s="222">
        <f>'[6]CEG Goudron'!$E36/[4]Sheet1!$D$367</f>
        <v>0</v>
      </c>
      <c r="K184" s="220" t="s">
        <v>999</v>
      </c>
      <c r="L184" s="255">
        <v>0</v>
      </c>
    </row>
    <row r="185" spans="2:12" s="220" customFormat="1" ht="15.5" x14ac:dyDescent="0.4">
      <c r="B185" s="220" t="str">
        <f>VLOOKUP(C185,[1]!Companies[#Data],3,FALSE)</f>
        <v>100008782-7</v>
      </c>
      <c r="C185" s="262" t="str">
        <f t="shared" si="5"/>
        <v>CEG Goudron Trinidad Limited</v>
      </c>
      <c r="D185" s="238" t="s">
        <v>1968</v>
      </c>
      <c r="E185" s="221" t="s">
        <v>2113</v>
      </c>
      <c r="F185" s="220" t="s">
        <v>996</v>
      </c>
      <c r="G185" s="220" t="s">
        <v>996</v>
      </c>
      <c r="H185" s="261" t="str">
        <f>Table10[[#This Row],[Company]]</f>
        <v>CEG Goudron Trinidad Limited</v>
      </c>
      <c r="I185" s="220" t="s">
        <v>1199</v>
      </c>
      <c r="J185" s="222">
        <f>'[6]CEG Goudron'!$E37/[4]Sheet1!$D$367</f>
        <v>0</v>
      </c>
      <c r="K185" s="220" t="s">
        <v>999</v>
      </c>
      <c r="L185" s="255">
        <v>0</v>
      </c>
    </row>
    <row r="186" spans="2:12" s="220" customFormat="1" ht="15.5" x14ac:dyDescent="0.4">
      <c r="B186" s="220" t="str">
        <f>VLOOKUP(C186,[1]!Companies[#Data],3,FALSE)</f>
        <v>100008782-7</v>
      </c>
      <c r="C186" s="262" t="str">
        <f t="shared" si="5"/>
        <v>CEG Goudron Trinidad Limited</v>
      </c>
      <c r="D186" s="238" t="s">
        <v>1968</v>
      </c>
      <c r="E186" s="221" t="s">
        <v>2074</v>
      </c>
      <c r="F186" s="220" t="s">
        <v>996</v>
      </c>
      <c r="G186" s="220" t="s">
        <v>996</v>
      </c>
      <c r="H186" s="261" t="str">
        <f>Table10[[#This Row],[Company]]</f>
        <v>CEG Goudron Trinidad Limited</v>
      </c>
      <c r="I186" s="220" t="s">
        <v>1199</v>
      </c>
      <c r="J186" s="222">
        <f>'[6]CEG Goudron'!$E38/[4]Sheet1!$D$367</f>
        <v>0</v>
      </c>
      <c r="K186" s="220" t="s">
        <v>999</v>
      </c>
      <c r="L186" s="255">
        <v>0</v>
      </c>
    </row>
    <row r="187" spans="2:12" s="220" customFormat="1" ht="15.5" x14ac:dyDescent="0.4">
      <c r="B187" s="220" t="str">
        <f>VLOOKUP(C187,[1]!Companies[#Data],3,FALSE)</f>
        <v>100008782-7</v>
      </c>
      <c r="C187" s="262" t="str">
        <f t="shared" si="5"/>
        <v>CEG Goudron Trinidad Limited</v>
      </c>
      <c r="D187" s="238" t="s">
        <v>1968</v>
      </c>
      <c r="E187" s="221" t="s">
        <v>2064</v>
      </c>
      <c r="F187" s="220" t="s">
        <v>996</v>
      </c>
      <c r="G187" s="220" t="s">
        <v>996</v>
      </c>
      <c r="H187" s="261" t="str">
        <f>Table10[[#This Row],[Company]]</f>
        <v>CEG Goudron Trinidad Limited</v>
      </c>
      <c r="I187" s="220" t="s">
        <v>1199</v>
      </c>
      <c r="J187" s="222">
        <f>'[6]CEG Goudron'!$E39/[4]Sheet1!$D$367</f>
        <v>0</v>
      </c>
      <c r="K187" s="220" t="s">
        <v>999</v>
      </c>
      <c r="L187" s="255">
        <v>0</v>
      </c>
    </row>
    <row r="188" spans="2:12" s="220" customFormat="1" ht="15.5" x14ac:dyDescent="0.4">
      <c r="B188" s="220" t="str">
        <f>VLOOKUP(C188,[1]!Companies[#Data],3,FALSE)</f>
        <v>100008782-7</v>
      </c>
      <c r="C188" s="262" t="str">
        <f t="shared" si="5"/>
        <v>CEG Goudron Trinidad Limited</v>
      </c>
      <c r="D188" s="238" t="s">
        <v>1968</v>
      </c>
      <c r="E188" s="221" t="s">
        <v>2065</v>
      </c>
      <c r="F188" s="220" t="s">
        <v>996</v>
      </c>
      <c r="G188" s="220" t="s">
        <v>996</v>
      </c>
      <c r="H188" s="261" t="str">
        <f>Table10[[#This Row],[Company]]</f>
        <v>CEG Goudron Trinidad Limited</v>
      </c>
      <c r="I188" s="220" t="s">
        <v>1199</v>
      </c>
      <c r="J188" s="222">
        <f>'[6]CEG Goudron'!$E40/[4]Sheet1!$D$367</f>
        <v>0</v>
      </c>
      <c r="K188" s="220" t="s">
        <v>999</v>
      </c>
      <c r="L188" s="255">
        <v>0</v>
      </c>
    </row>
    <row r="189" spans="2:12" s="220" customFormat="1" ht="15.5" x14ac:dyDescent="0.4">
      <c r="B189" s="220" t="str">
        <f>VLOOKUP(C189,[1]!Companies[#Data],3,FALSE)</f>
        <v>100008782-7</v>
      </c>
      <c r="C189" s="262" t="str">
        <f t="shared" si="5"/>
        <v>CEG Goudron Trinidad Limited</v>
      </c>
      <c r="D189" s="238" t="s">
        <v>1968</v>
      </c>
      <c r="E189" s="221" t="s">
        <v>2114</v>
      </c>
      <c r="F189" s="220" t="s">
        <v>996</v>
      </c>
      <c r="G189" s="220" t="s">
        <v>996</v>
      </c>
      <c r="H189" s="261" t="str">
        <f>Table10[[#This Row],[Company]]</f>
        <v>CEG Goudron Trinidad Limited</v>
      </c>
      <c r="I189" s="220" t="s">
        <v>1199</v>
      </c>
      <c r="J189" s="222">
        <f>'[6]CEG Goudron'!$E41/[4]Sheet1!$D$367</f>
        <v>0</v>
      </c>
      <c r="K189" s="220" t="s">
        <v>999</v>
      </c>
      <c r="L189" s="255">
        <v>0</v>
      </c>
    </row>
    <row r="190" spans="2:12" s="220" customFormat="1" ht="15.5" x14ac:dyDescent="0.4">
      <c r="B190" s="220" t="str">
        <f>VLOOKUP(C190,[1]!Companies[#Data],3,FALSE)</f>
        <v>100008782-7</v>
      </c>
      <c r="C190" s="262" t="str">
        <f t="shared" si="5"/>
        <v>CEG Goudron Trinidad Limited</v>
      </c>
      <c r="D190" s="238" t="s">
        <v>1968</v>
      </c>
      <c r="E190" s="221" t="s">
        <v>2069</v>
      </c>
      <c r="F190" s="220" t="s">
        <v>996</v>
      </c>
      <c r="G190" s="220" t="s">
        <v>996</v>
      </c>
      <c r="H190" s="261" t="str">
        <f>Table10[[#This Row],[Company]]</f>
        <v>CEG Goudron Trinidad Limited</v>
      </c>
      <c r="I190" s="220" t="s">
        <v>1199</v>
      </c>
      <c r="J190" s="222">
        <f>'[6]CEG Goudron'!$E42/[4]Sheet1!$D$367</f>
        <v>0</v>
      </c>
      <c r="K190" s="220" t="s">
        <v>999</v>
      </c>
      <c r="L190" s="255">
        <v>0</v>
      </c>
    </row>
    <row r="191" spans="2:12" s="220" customFormat="1" ht="15.5" x14ac:dyDescent="0.4">
      <c r="B191" s="220" t="str">
        <f>VLOOKUP(C191,[1]!Companies[#Data],3,FALSE)</f>
        <v>100008782-7</v>
      </c>
      <c r="C191" s="262" t="str">
        <f t="shared" si="5"/>
        <v>CEG Goudron Trinidad Limited</v>
      </c>
      <c r="D191" s="238" t="s">
        <v>1968</v>
      </c>
      <c r="E191" s="221" t="s">
        <v>2070</v>
      </c>
      <c r="F191" s="220" t="s">
        <v>996</v>
      </c>
      <c r="G191" s="220" t="s">
        <v>996</v>
      </c>
      <c r="H191" s="261" t="str">
        <f>Table10[[#This Row],[Company]]</f>
        <v>CEG Goudron Trinidad Limited</v>
      </c>
      <c r="I191" s="220" t="s">
        <v>1199</v>
      </c>
      <c r="J191" s="222">
        <f>'[6]CEG Goudron'!$E43/[4]Sheet1!$D$367</f>
        <v>0</v>
      </c>
      <c r="K191" s="220" t="s">
        <v>999</v>
      </c>
      <c r="L191" s="255">
        <v>0</v>
      </c>
    </row>
    <row r="192" spans="2:12" s="220" customFormat="1" ht="15.5" x14ac:dyDescent="0.4">
      <c r="B192" s="220" t="str">
        <f>VLOOKUP(C192,[1]!Companies[#Data],3,FALSE)</f>
        <v>100008782-7</v>
      </c>
      <c r="C192" s="262" t="str">
        <f t="shared" si="5"/>
        <v>CEG Goudron Trinidad Limited</v>
      </c>
      <c r="D192" s="238" t="s">
        <v>1968</v>
      </c>
      <c r="E192" s="221" t="s">
        <v>2115</v>
      </c>
      <c r="F192" s="220" t="s">
        <v>996</v>
      </c>
      <c r="G192" s="220" t="s">
        <v>996</v>
      </c>
      <c r="H192" s="261" t="str">
        <f>Table10[[#This Row],[Company]]</f>
        <v>CEG Goudron Trinidad Limited</v>
      </c>
      <c r="I192" s="220" t="s">
        <v>1199</v>
      </c>
      <c r="J192" s="222">
        <f>'[6]CEG Goudron'!$E44/[4]Sheet1!$D$367</f>
        <v>0</v>
      </c>
      <c r="K192" s="220" t="s">
        <v>999</v>
      </c>
      <c r="L192" s="255">
        <v>0</v>
      </c>
    </row>
    <row r="193" spans="2:12" s="220" customFormat="1" ht="15.5" x14ac:dyDescent="0.4">
      <c r="B193" s="220" t="str">
        <f>VLOOKUP(C193,[1]!Companies[#Data],3,FALSE)</f>
        <v>100008782-7</v>
      </c>
      <c r="C193" s="262" t="str">
        <f t="shared" si="5"/>
        <v>CEG Goudron Trinidad Limited</v>
      </c>
      <c r="D193" s="238" t="s">
        <v>1968</v>
      </c>
      <c r="E193" s="221" t="s">
        <v>2072</v>
      </c>
      <c r="F193" s="220" t="s">
        <v>996</v>
      </c>
      <c r="G193" s="220" t="s">
        <v>996</v>
      </c>
      <c r="H193" s="261" t="str">
        <f>Table10[[#This Row],[Company]]</f>
        <v>CEG Goudron Trinidad Limited</v>
      </c>
      <c r="I193" s="220" t="s">
        <v>1199</v>
      </c>
      <c r="J193" s="222">
        <f>'[6]CEG Goudron'!$E45/[4]Sheet1!$D$367</f>
        <v>0</v>
      </c>
      <c r="K193" s="220" t="s">
        <v>999</v>
      </c>
      <c r="L193" s="255">
        <v>0</v>
      </c>
    </row>
    <row r="194" spans="2:12" s="220" customFormat="1" ht="15.5" x14ac:dyDescent="0.4">
      <c r="B194" s="220" t="str">
        <f>VLOOKUP(C194,[1]!Companies[#Data],3,FALSE)</f>
        <v>100008782-7</v>
      </c>
      <c r="C194" s="262" t="str">
        <f t="shared" si="5"/>
        <v>CEG Goudron Trinidad Limited</v>
      </c>
      <c r="D194" s="220" t="s">
        <v>2081</v>
      </c>
      <c r="E194" s="221" t="s">
        <v>2116</v>
      </c>
      <c r="F194" s="220" t="s">
        <v>996</v>
      </c>
      <c r="G194" s="220" t="s">
        <v>996</v>
      </c>
      <c r="H194" s="261" t="str">
        <f>Table10[[#This Row],[Company]]</f>
        <v>CEG Goudron Trinidad Limited</v>
      </c>
      <c r="I194" s="220" t="s">
        <v>1199</v>
      </c>
      <c r="J194" s="222">
        <f>'[6]CEG Goudron'!$E$50/[4]Sheet1!$D$367</f>
        <v>0</v>
      </c>
      <c r="K194" s="220" t="s">
        <v>999</v>
      </c>
      <c r="L194" s="255">
        <v>0</v>
      </c>
    </row>
    <row r="195" spans="2:12" s="220" customFormat="1" ht="15.5" x14ac:dyDescent="0.4">
      <c r="B195" s="220" t="str">
        <f>VLOOKUP(C195,[1]!Companies[#Data],3,FALSE)</f>
        <v>100007136-8</v>
      </c>
      <c r="C195" s="262" t="str">
        <f>'[1]Part 3 - Reporting entities'!B33</f>
        <v>CEG Icacos Trinidad Limited</v>
      </c>
      <c r="D195" s="220" t="s">
        <v>2081</v>
      </c>
      <c r="E195" s="221" t="s">
        <v>2082</v>
      </c>
      <c r="F195" s="220" t="s">
        <v>996</v>
      </c>
      <c r="G195" s="220" t="s">
        <v>996</v>
      </c>
      <c r="H195" s="261" t="str">
        <f>Table10[[#This Row],[Company]]</f>
        <v>CEG Icacos Trinidad Limited</v>
      </c>
      <c r="I195" s="220" t="s">
        <v>1199</v>
      </c>
      <c r="J195" s="222">
        <f>'[6]CEG Icacos'!$E14/[4]Sheet1!$D$367</f>
        <v>58321.7918278</v>
      </c>
      <c r="K195" s="220" t="s">
        <v>999</v>
      </c>
      <c r="L195" s="255">
        <v>0</v>
      </c>
    </row>
    <row r="196" spans="2:12" s="220" customFormat="1" ht="15.5" x14ac:dyDescent="0.4">
      <c r="B196" s="220" t="str">
        <f>VLOOKUP(C196,[1]!Companies[#Data],3,FALSE)</f>
        <v>100007136-8</v>
      </c>
      <c r="C196" s="262" t="str">
        <f>C195</f>
        <v>CEG Icacos Trinidad Limited</v>
      </c>
      <c r="D196" s="220" t="s">
        <v>2081</v>
      </c>
      <c r="E196" s="221" t="s">
        <v>2050</v>
      </c>
      <c r="F196" s="220" t="s">
        <v>996</v>
      </c>
      <c r="G196" s="220" t="s">
        <v>996</v>
      </c>
      <c r="H196" s="261" t="str">
        <f>Table10[[#This Row],[Company]]</f>
        <v>CEG Icacos Trinidad Limited</v>
      </c>
      <c r="I196" s="220" t="s">
        <v>1199</v>
      </c>
      <c r="J196" s="222">
        <f>'[6]CEG Icacos'!$E15/[4]Sheet1!$D$367</f>
        <v>0</v>
      </c>
      <c r="K196" s="220" t="s">
        <v>999</v>
      </c>
      <c r="L196" s="255">
        <v>0</v>
      </c>
    </row>
    <row r="197" spans="2:12" s="220" customFormat="1" ht="15.5" x14ac:dyDescent="0.4">
      <c r="B197" s="220" t="str">
        <f>VLOOKUP(C197,[1]!Companies[#Data],3,FALSE)</f>
        <v>100007136-8</v>
      </c>
      <c r="C197" s="262" t="str">
        <f t="shared" ref="C197:C224" si="6">C196</f>
        <v>CEG Icacos Trinidad Limited</v>
      </c>
      <c r="D197" s="220" t="s">
        <v>2081</v>
      </c>
      <c r="E197" s="221" t="s">
        <v>2051</v>
      </c>
      <c r="F197" s="220" t="s">
        <v>996</v>
      </c>
      <c r="G197" s="220" t="s">
        <v>996</v>
      </c>
      <c r="H197" s="261" t="str">
        <f>Table10[[#This Row],[Company]]</f>
        <v>CEG Icacos Trinidad Limited</v>
      </c>
      <c r="I197" s="220" t="s">
        <v>1199</v>
      </c>
      <c r="J197" s="222">
        <f>'[6]CEG Icacos'!$E16/[4]Sheet1!$D$367</f>
        <v>0</v>
      </c>
      <c r="K197" s="220" t="s">
        <v>999</v>
      </c>
      <c r="L197" s="255">
        <v>0</v>
      </c>
    </row>
    <row r="198" spans="2:12" s="220" customFormat="1" ht="15.5" x14ac:dyDescent="0.4">
      <c r="B198" s="220" t="str">
        <f>VLOOKUP(C198,[1]!Companies[#Data],3,FALSE)</f>
        <v>100007136-8</v>
      </c>
      <c r="C198" s="262" t="str">
        <f t="shared" si="6"/>
        <v>CEG Icacos Trinidad Limited</v>
      </c>
      <c r="D198" s="220" t="s">
        <v>2081</v>
      </c>
      <c r="E198" s="221" t="s">
        <v>2049</v>
      </c>
      <c r="F198" s="220" t="s">
        <v>996</v>
      </c>
      <c r="G198" s="220" t="s">
        <v>996</v>
      </c>
      <c r="H198" s="261" t="str">
        <f>Table10[[#This Row],[Company]]</f>
        <v>CEG Icacos Trinidad Limited</v>
      </c>
      <c r="I198" s="220" t="s">
        <v>1199</v>
      </c>
      <c r="J198" s="222">
        <f>'[6]CEG Icacos'!$E17/[4]Sheet1!$D$367</f>
        <v>0</v>
      </c>
      <c r="K198" s="220" t="s">
        <v>999</v>
      </c>
      <c r="L198" s="255">
        <v>0</v>
      </c>
    </row>
    <row r="199" spans="2:12" s="220" customFormat="1" ht="15.5" x14ac:dyDescent="0.4">
      <c r="B199" s="220" t="str">
        <f>VLOOKUP(C199,[1]!Companies[#Data],3,FALSE)</f>
        <v>100007136-8</v>
      </c>
      <c r="C199" s="262" t="str">
        <f t="shared" si="6"/>
        <v>CEG Icacos Trinidad Limited</v>
      </c>
      <c r="D199" s="220" t="s">
        <v>2081</v>
      </c>
      <c r="E199" s="221" t="s">
        <v>2057</v>
      </c>
      <c r="F199" s="220" t="s">
        <v>996</v>
      </c>
      <c r="G199" s="220" t="s">
        <v>996</v>
      </c>
      <c r="H199" s="261" t="str">
        <f>Table10[[#This Row],[Company]]</f>
        <v>CEG Icacos Trinidad Limited</v>
      </c>
      <c r="I199" s="220" t="s">
        <v>1199</v>
      </c>
      <c r="J199" s="222">
        <f>'[6]CEG Icacos'!$E18/[4]Sheet1!$D$367</f>
        <v>1584.4033741012317</v>
      </c>
      <c r="K199" s="220" t="s">
        <v>999</v>
      </c>
      <c r="L199" s="255">
        <v>0</v>
      </c>
    </row>
    <row r="200" spans="2:12" s="220" customFormat="1" ht="15.5" x14ac:dyDescent="0.4">
      <c r="B200" s="220" t="str">
        <f>VLOOKUP(C200,[1]!Companies[#Data],3,FALSE)</f>
        <v>100007136-8</v>
      </c>
      <c r="C200" s="262" t="str">
        <f t="shared" si="6"/>
        <v>CEG Icacos Trinidad Limited</v>
      </c>
      <c r="D200" s="220" t="s">
        <v>2081</v>
      </c>
      <c r="E200" s="221" t="s">
        <v>2054</v>
      </c>
      <c r="F200" s="220" t="s">
        <v>996</v>
      </c>
      <c r="G200" s="220" t="s">
        <v>996</v>
      </c>
      <c r="H200" s="261" t="str">
        <f>Table10[[#This Row],[Company]]</f>
        <v>CEG Icacos Trinidad Limited</v>
      </c>
      <c r="I200" s="220" t="s">
        <v>1199</v>
      </c>
      <c r="J200" s="222">
        <f>'[6]CEG Icacos'!$E19/[4]Sheet1!$D$367</f>
        <v>0</v>
      </c>
      <c r="K200" s="220" t="s">
        <v>999</v>
      </c>
      <c r="L200" s="255">
        <v>0</v>
      </c>
    </row>
    <row r="201" spans="2:12" s="220" customFormat="1" ht="31" x14ac:dyDescent="0.4">
      <c r="B201" s="220" t="str">
        <f>VLOOKUP(C201,[1]!Companies[#Data],3,FALSE)</f>
        <v>100007136-8</v>
      </c>
      <c r="C201" s="262" t="str">
        <f t="shared" si="6"/>
        <v>CEG Icacos Trinidad Limited</v>
      </c>
      <c r="D201" s="220" t="s">
        <v>2081</v>
      </c>
      <c r="E201" s="221" t="s">
        <v>2048</v>
      </c>
      <c r="F201" s="220" t="s">
        <v>996</v>
      </c>
      <c r="G201" s="220" t="s">
        <v>996</v>
      </c>
      <c r="H201" s="261" t="str">
        <f>Table10[[#This Row],[Company]]</f>
        <v>CEG Icacos Trinidad Limited</v>
      </c>
      <c r="I201" s="220" t="s">
        <v>1199</v>
      </c>
      <c r="J201" s="222">
        <f>'[6]CEG Icacos'!$E20/[4]Sheet1!$D$367</f>
        <v>0</v>
      </c>
      <c r="K201" s="220" t="s">
        <v>999</v>
      </c>
      <c r="L201" s="255">
        <v>0</v>
      </c>
    </row>
    <row r="202" spans="2:12" s="220" customFormat="1" ht="31" x14ac:dyDescent="0.4">
      <c r="B202" s="220" t="str">
        <f>VLOOKUP(C202,[1]!Companies[#Data],3,FALSE)</f>
        <v>100007136-8</v>
      </c>
      <c r="C202" s="262" t="str">
        <f t="shared" si="6"/>
        <v>CEG Icacos Trinidad Limited</v>
      </c>
      <c r="D202" s="220" t="s">
        <v>2081</v>
      </c>
      <c r="E202" s="221" t="s">
        <v>2085</v>
      </c>
      <c r="F202" s="220" t="s">
        <v>996</v>
      </c>
      <c r="G202" s="220" t="s">
        <v>996</v>
      </c>
      <c r="H202" s="261" t="str">
        <f>Table10[[#This Row],[Company]]</f>
        <v>CEG Icacos Trinidad Limited</v>
      </c>
      <c r="I202" s="220" t="s">
        <v>1199</v>
      </c>
      <c r="J202" s="222">
        <f>'[6]CEG Icacos'!$E21/[4]Sheet1!$D$367</f>
        <v>0</v>
      </c>
      <c r="K202" s="220" t="s">
        <v>999</v>
      </c>
      <c r="L202" s="255">
        <v>0</v>
      </c>
    </row>
    <row r="203" spans="2:12" s="220" customFormat="1" ht="15.5" x14ac:dyDescent="0.4">
      <c r="B203" s="220" t="str">
        <f>VLOOKUP(C203,[1]!Companies[#Data],3,FALSE)</f>
        <v>100007136-8</v>
      </c>
      <c r="C203" s="262" t="str">
        <f t="shared" si="6"/>
        <v>CEG Icacos Trinidad Limited</v>
      </c>
      <c r="D203" s="220" t="s">
        <v>2081</v>
      </c>
      <c r="E203" s="221" t="s">
        <v>2107</v>
      </c>
      <c r="F203" s="220" t="s">
        <v>996</v>
      </c>
      <c r="G203" s="220" t="s">
        <v>996</v>
      </c>
      <c r="H203" s="261" t="str">
        <f>Table10[[#This Row],[Company]]</f>
        <v>CEG Icacos Trinidad Limited</v>
      </c>
      <c r="I203" s="220" t="s">
        <v>1199</v>
      </c>
      <c r="J203" s="222">
        <f>'[6]CEG Icacos'!$E22/[4]Sheet1!$D$367</f>
        <v>0</v>
      </c>
      <c r="K203" s="220" t="s">
        <v>999</v>
      </c>
      <c r="L203" s="255">
        <v>0</v>
      </c>
    </row>
    <row r="204" spans="2:12" s="220" customFormat="1" ht="15.5" x14ac:dyDescent="0.4">
      <c r="B204" s="220" t="str">
        <f>VLOOKUP(C204,[1]!Companies[#Data],3,FALSE)</f>
        <v>100007136-8</v>
      </c>
      <c r="C204" s="262" t="str">
        <f t="shared" si="6"/>
        <v>CEG Icacos Trinidad Limited</v>
      </c>
      <c r="D204" s="220" t="s">
        <v>2081</v>
      </c>
      <c r="E204" s="221" t="s">
        <v>2075</v>
      </c>
      <c r="F204" s="220" t="s">
        <v>996</v>
      </c>
      <c r="G204" s="220" t="s">
        <v>996</v>
      </c>
      <c r="H204" s="261" t="str">
        <f>Table10[[#This Row],[Company]]</f>
        <v>CEG Icacos Trinidad Limited</v>
      </c>
      <c r="I204" s="220" t="s">
        <v>1199</v>
      </c>
      <c r="J204" s="222">
        <f>'[6]CEG Icacos'!$E23/[4]Sheet1!$D$367</f>
        <v>0</v>
      </c>
      <c r="K204" s="220" t="s">
        <v>999</v>
      </c>
      <c r="L204" s="255">
        <v>0</v>
      </c>
    </row>
    <row r="205" spans="2:12" s="220" customFormat="1" ht="15.5" x14ac:dyDescent="0.4">
      <c r="B205" s="220" t="str">
        <f>VLOOKUP(C205,[1]!Companies[#Data],3,FALSE)</f>
        <v>100007136-8</v>
      </c>
      <c r="C205" s="262" t="str">
        <f t="shared" si="6"/>
        <v>CEG Icacos Trinidad Limited</v>
      </c>
      <c r="D205" s="220" t="s">
        <v>2081</v>
      </c>
      <c r="E205" s="221" t="s">
        <v>2076</v>
      </c>
      <c r="F205" s="220" t="s">
        <v>996</v>
      </c>
      <c r="G205" s="220" t="s">
        <v>996</v>
      </c>
      <c r="H205" s="261" t="str">
        <f>Table10[[#This Row],[Company]]</f>
        <v>CEG Icacos Trinidad Limited</v>
      </c>
      <c r="I205" s="220" t="s">
        <v>1199</v>
      </c>
      <c r="J205" s="222">
        <f>'[6]CEG Icacos'!$E24/[4]Sheet1!$D$367</f>
        <v>0</v>
      </c>
      <c r="K205" s="220" t="s">
        <v>999</v>
      </c>
      <c r="L205" s="255">
        <v>0</v>
      </c>
    </row>
    <row r="206" spans="2:12" s="220" customFormat="1" ht="15.5" x14ac:dyDescent="0.4">
      <c r="B206" s="220" t="str">
        <f>VLOOKUP(C206,[1]!Companies[#Data],3,FALSE)</f>
        <v>100007136-8</v>
      </c>
      <c r="C206" s="262" t="str">
        <f t="shared" si="6"/>
        <v>CEG Icacos Trinidad Limited</v>
      </c>
      <c r="D206" s="238" t="s">
        <v>1968</v>
      </c>
      <c r="E206" s="221" t="s">
        <v>2059</v>
      </c>
      <c r="F206" s="220" t="s">
        <v>996</v>
      </c>
      <c r="G206" s="220" t="s">
        <v>996</v>
      </c>
      <c r="H206" s="261" t="str">
        <f>Table10[[#This Row],[Company]]</f>
        <v>CEG Icacos Trinidad Limited</v>
      </c>
      <c r="I206" s="220" t="s">
        <v>1199</v>
      </c>
      <c r="J206" s="222">
        <f>'[6]CEG Icacos'!$E28/[4]Sheet1!$D$367</f>
        <v>0</v>
      </c>
      <c r="K206" s="220" t="s">
        <v>999</v>
      </c>
      <c r="L206" s="255">
        <v>0</v>
      </c>
    </row>
    <row r="207" spans="2:12" s="220" customFormat="1" ht="15.5" x14ac:dyDescent="0.4">
      <c r="B207" s="220" t="str">
        <f>VLOOKUP(C207,[1]!Companies[#Data],3,FALSE)</f>
        <v>100007136-8</v>
      </c>
      <c r="C207" s="262" t="str">
        <f t="shared" si="6"/>
        <v>CEG Icacos Trinidad Limited</v>
      </c>
      <c r="D207" s="238" t="s">
        <v>1968</v>
      </c>
      <c r="E207" s="221" t="s">
        <v>2108</v>
      </c>
      <c r="F207" s="220" t="s">
        <v>996</v>
      </c>
      <c r="G207" s="220" t="s">
        <v>996</v>
      </c>
      <c r="H207" s="261" t="str">
        <f>Table10[[#This Row],[Company]]</f>
        <v>CEG Icacos Trinidad Limited</v>
      </c>
      <c r="I207" s="220" t="s">
        <v>1199</v>
      </c>
      <c r="J207" s="222">
        <f>'[6]CEG Icacos'!$E29/[4]Sheet1!$D$367</f>
        <v>0</v>
      </c>
      <c r="K207" s="220" t="s">
        <v>999</v>
      </c>
      <c r="L207" s="255">
        <v>0</v>
      </c>
    </row>
    <row r="208" spans="2:12" s="220" customFormat="1" ht="15.5" x14ac:dyDescent="0.4">
      <c r="B208" s="220" t="str">
        <f>VLOOKUP(C208,[1]!Companies[#Data],3,FALSE)</f>
        <v>100007136-8</v>
      </c>
      <c r="C208" s="262" t="str">
        <f t="shared" si="6"/>
        <v>CEG Icacos Trinidad Limited</v>
      </c>
      <c r="D208" s="238" t="s">
        <v>1968</v>
      </c>
      <c r="E208" s="221" t="s">
        <v>2083</v>
      </c>
      <c r="F208" s="220" t="s">
        <v>996</v>
      </c>
      <c r="G208" s="220" t="s">
        <v>996</v>
      </c>
      <c r="H208" s="261" t="str">
        <f>Table10[[#This Row],[Company]]</f>
        <v>CEG Icacos Trinidad Limited</v>
      </c>
      <c r="I208" s="220" t="s">
        <v>1199</v>
      </c>
      <c r="J208" s="222">
        <f>'[6]CEG Icacos'!$E30/[4]Sheet1!$D$367</f>
        <v>0</v>
      </c>
      <c r="K208" s="220" t="s">
        <v>999</v>
      </c>
      <c r="L208" s="255">
        <v>0</v>
      </c>
    </row>
    <row r="209" spans="2:12" s="220" customFormat="1" ht="15.5" x14ac:dyDescent="0.4">
      <c r="B209" s="220" t="str">
        <f>VLOOKUP(C209,[1]!Companies[#Data],3,FALSE)</f>
        <v>100007136-8</v>
      </c>
      <c r="C209" s="262" t="str">
        <f t="shared" si="6"/>
        <v>CEG Icacos Trinidad Limited</v>
      </c>
      <c r="D209" s="238" t="s">
        <v>1968</v>
      </c>
      <c r="E209" s="221" t="s">
        <v>2109</v>
      </c>
      <c r="F209" s="220" t="s">
        <v>996</v>
      </c>
      <c r="G209" s="220" t="s">
        <v>996</v>
      </c>
      <c r="H209" s="261" t="str">
        <f>Table10[[#This Row],[Company]]</f>
        <v>CEG Icacos Trinidad Limited</v>
      </c>
      <c r="I209" s="220" t="s">
        <v>1199</v>
      </c>
      <c r="J209" s="222">
        <f>'[6]CEG Icacos'!$E31/[4]Sheet1!$D$367</f>
        <v>0</v>
      </c>
      <c r="K209" s="220" t="s">
        <v>999</v>
      </c>
      <c r="L209" s="255">
        <v>0</v>
      </c>
    </row>
    <row r="210" spans="2:12" s="220" customFormat="1" ht="15.5" x14ac:dyDescent="0.4">
      <c r="B210" s="220" t="str">
        <f>VLOOKUP(C210,[1]!Companies[#Data],3,FALSE)</f>
        <v>100007136-8</v>
      </c>
      <c r="C210" s="262" t="str">
        <f t="shared" si="6"/>
        <v>CEG Icacos Trinidad Limited</v>
      </c>
      <c r="D210" s="238" t="s">
        <v>1968</v>
      </c>
      <c r="E210" s="221" t="s">
        <v>2073</v>
      </c>
      <c r="F210" s="220" t="s">
        <v>996</v>
      </c>
      <c r="G210" s="220" t="s">
        <v>996</v>
      </c>
      <c r="H210" s="261" t="str">
        <f>Table10[[#This Row],[Company]]</f>
        <v>CEG Icacos Trinidad Limited</v>
      </c>
      <c r="I210" s="220" t="s">
        <v>1199</v>
      </c>
      <c r="J210" s="222">
        <f>'[6]CEG Icacos'!$E32/[4]Sheet1!$D$367</f>
        <v>0</v>
      </c>
      <c r="K210" s="220" t="s">
        <v>999</v>
      </c>
      <c r="L210" s="255">
        <v>0</v>
      </c>
    </row>
    <row r="211" spans="2:12" s="220" customFormat="1" ht="31" x14ac:dyDescent="0.4">
      <c r="B211" s="220" t="str">
        <f>VLOOKUP(C211,[1]!Companies[#Data],3,FALSE)</f>
        <v>100007136-8</v>
      </c>
      <c r="C211" s="262" t="str">
        <f t="shared" si="6"/>
        <v>CEG Icacos Trinidad Limited</v>
      </c>
      <c r="D211" s="238" t="s">
        <v>1968</v>
      </c>
      <c r="E211" s="221" t="s">
        <v>2062</v>
      </c>
      <c r="F211" s="220" t="s">
        <v>996</v>
      </c>
      <c r="G211" s="220" t="s">
        <v>996</v>
      </c>
      <c r="H211" s="261" t="str">
        <f>Table10[[#This Row],[Company]]</f>
        <v>CEG Icacos Trinidad Limited</v>
      </c>
      <c r="I211" s="220" t="s">
        <v>1199</v>
      </c>
      <c r="J211" s="222">
        <f>'[6]CEG Icacos'!$E33/[4]Sheet1!$D$367</f>
        <v>0</v>
      </c>
      <c r="K211" s="220" t="s">
        <v>999</v>
      </c>
      <c r="L211" s="255">
        <v>0</v>
      </c>
    </row>
    <row r="212" spans="2:12" s="220" customFormat="1" ht="15.5" x14ac:dyDescent="0.4">
      <c r="B212" s="220" t="str">
        <f>VLOOKUP(C212,[1]!Companies[#Data],3,FALSE)</f>
        <v>100007136-8</v>
      </c>
      <c r="C212" s="262" t="str">
        <f t="shared" si="6"/>
        <v>CEG Icacos Trinidad Limited</v>
      </c>
      <c r="D212" s="238" t="s">
        <v>1968</v>
      </c>
      <c r="E212" s="221" t="s">
        <v>2110</v>
      </c>
      <c r="F212" s="220" t="s">
        <v>996</v>
      </c>
      <c r="G212" s="220" t="s">
        <v>996</v>
      </c>
      <c r="H212" s="261" t="str">
        <f>Table10[[#This Row],[Company]]</f>
        <v>CEG Icacos Trinidad Limited</v>
      </c>
      <c r="I212" s="220" t="s">
        <v>1199</v>
      </c>
      <c r="J212" s="222">
        <f>'[6]CEG Icacos'!$E34/[4]Sheet1!$D$367</f>
        <v>0</v>
      </c>
      <c r="K212" s="220" t="s">
        <v>999</v>
      </c>
      <c r="L212" s="255">
        <v>0</v>
      </c>
    </row>
    <row r="213" spans="2:12" s="220" customFormat="1" ht="15.5" x14ac:dyDescent="0.4">
      <c r="B213" s="220" t="str">
        <f>VLOOKUP(C213,[1]!Companies[#Data],3,FALSE)</f>
        <v>100007136-8</v>
      </c>
      <c r="C213" s="262" t="str">
        <f t="shared" si="6"/>
        <v>CEG Icacos Trinidad Limited</v>
      </c>
      <c r="D213" s="238" t="s">
        <v>1968</v>
      </c>
      <c r="E213" s="221" t="s">
        <v>2111</v>
      </c>
      <c r="F213" s="220" t="s">
        <v>996</v>
      </c>
      <c r="G213" s="220" t="s">
        <v>996</v>
      </c>
      <c r="H213" s="261" t="str">
        <f>Table10[[#This Row],[Company]]</f>
        <v>CEG Icacos Trinidad Limited</v>
      </c>
      <c r="I213" s="220" t="s">
        <v>1199</v>
      </c>
      <c r="J213" s="222">
        <f>'[6]CEG Icacos'!$E35/[4]Sheet1!$D$367</f>
        <v>0</v>
      </c>
      <c r="K213" s="220" t="s">
        <v>999</v>
      </c>
      <c r="L213" s="255">
        <v>0</v>
      </c>
    </row>
    <row r="214" spans="2:12" s="220" customFormat="1" ht="15.5" x14ac:dyDescent="0.4">
      <c r="B214" s="220" t="str">
        <f>VLOOKUP(C214,[1]!Companies[#Data],3,FALSE)</f>
        <v>100007136-8</v>
      </c>
      <c r="C214" s="262" t="str">
        <f t="shared" si="6"/>
        <v>CEG Icacos Trinidad Limited</v>
      </c>
      <c r="D214" s="238" t="s">
        <v>1968</v>
      </c>
      <c r="E214" s="221" t="s">
        <v>2112</v>
      </c>
      <c r="F214" s="220" t="s">
        <v>996</v>
      </c>
      <c r="G214" s="220" t="s">
        <v>996</v>
      </c>
      <c r="H214" s="261" t="str">
        <f>Table10[[#This Row],[Company]]</f>
        <v>CEG Icacos Trinidad Limited</v>
      </c>
      <c r="I214" s="220" t="s">
        <v>1199</v>
      </c>
      <c r="J214" s="222">
        <f>'[6]CEG Icacos'!$E36/[4]Sheet1!$D$367</f>
        <v>0</v>
      </c>
      <c r="K214" s="220" t="s">
        <v>999</v>
      </c>
      <c r="L214" s="255">
        <v>0</v>
      </c>
    </row>
    <row r="215" spans="2:12" s="220" customFormat="1" ht="15.5" x14ac:dyDescent="0.4">
      <c r="B215" s="220" t="str">
        <f>VLOOKUP(C215,[1]!Companies[#Data],3,FALSE)</f>
        <v>100007136-8</v>
      </c>
      <c r="C215" s="262" t="str">
        <f t="shared" si="6"/>
        <v>CEG Icacos Trinidad Limited</v>
      </c>
      <c r="D215" s="238" t="s">
        <v>1968</v>
      </c>
      <c r="E215" s="221" t="s">
        <v>2113</v>
      </c>
      <c r="F215" s="220" t="s">
        <v>996</v>
      </c>
      <c r="G215" s="220" t="s">
        <v>996</v>
      </c>
      <c r="H215" s="261" t="str">
        <f>Table10[[#This Row],[Company]]</f>
        <v>CEG Icacos Trinidad Limited</v>
      </c>
      <c r="I215" s="220" t="s">
        <v>1199</v>
      </c>
      <c r="J215" s="222">
        <f>'[6]CEG Icacos'!$E37/[4]Sheet1!$D$367</f>
        <v>0</v>
      </c>
      <c r="K215" s="220" t="s">
        <v>999</v>
      </c>
      <c r="L215" s="255">
        <v>0</v>
      </c>
    </row>
    <row r="216" spans="2:12" s="220" customFormat="1" ht="15.5" x14ac:dyDescent="0.4">
      <c r="B216" s="220" t="str">
        <f>VLOOKUP(C216,[1]!Companies[#Data],3,FALSE)</f>
        <v>100007136-8</v>
      </c>
      <c r="C216" s="262" t="str">
        <f t="shared" si="6"/>
        <v>CEG Icacos Trinidad Limited</v>
      </c>
      <c r="D216" s="238" t="s">
        <v>1968</v>
      </c>
      <c r="E216" s="221" t="s">
        <v>2074</v>
      </c>
      <c r="F216" s="220" t="s">
        <v>996</v>
      </c>
      <c r="G216" s="220" t="s">
        <v>996</v>
      </c>
      <c r="H216" s="261" t="str">
        <f>Table10[[#This Row],[Company]]</f>
        <v>CEG Icacos Trinidad Limited</v>
      </c>
      <c r="I216" s="220" t="s">
        <v>1199</v>
      </c>
      <c r="J216" s="222">
        <f>'[6]CEG Icacos'!$E38/[4]Sheet1!$D$367</f>
        <v>0</v>
      </c>
      <c r="K216" s="220" t="s">
        <v>999</v>
      </c>
      <c r="L216" s="255">
        <v>0</v>
      </c>
    </row>
    <row r="217" spans="2:12" s="220" customFormat="1" ht="15.5" x14ac:dyDescent="0.4">
      <c r="B217" s="220" t="str">
        <f>VLOOKUP(C217,[1]!Companies[#Data],3,FALSE)</f>
        <v>100007136-8</v>
      </c>
      <c r="C217" s="262" t="str">
        <f t="shared" si="6"/>
        <v>CEG Icacos Trinidad Limited</v>
      </c>
      <c r="D217" s="238" t="s">
        <v>1968</v>
      </c>
      <c r="E217" s="221" t="s">
        <v>2064</v>
      </c>
      <c r="F217" s="220" t="s">
        <v>996</v>
      </c>
      <c r="G217" s="220" t="s">
        <v>996</v>
      </c>
      <c r="H217" s="261" t="str">
        <f>Table10[[#This Row],[Company]]</f>
        <v>CEG Icacos Trinidad Limited</v>
      </c>
      <c r="I217" s="220" t="s">
        <v>1199</v>
      </c>
      <c r="J217" s="222">
        <f>'[6]CEG Icacos'!$E39/[4]Sheet1!$D$367</f>
        <v>0</v>
      </c>
      <c r="K217" s="220" t="s">
        <v>999</v>
      </c>
      <c r="L217" s="255">
        <v>0</v>
      </c>
    </row>
    <row r="218" spans="2:12" s="220" customFormat="1" ht="15.5" x14ac:dyDescent="0.4">
      <c r="B218" s="220" t="str">
        <f>VLOOKUP(C218,[1]!Companies[#Data],3,FALSE)</f>
        <v>100007136-8</v>
      </c>
      <c r="C218" s="262" t="str">
        <f t="shared" si="6"/>
        <v>CEG Icacos Trinidad Limited</v>
      </c>
      <c r="D218" s="238" t="s">
        <v>1968</v>
      </c>
      <c r="E218" s="221" t="s">
        <v>2065</v>
      </c>
      <c r="F218" s="220" t="s">
        <v>996</v>
      </c>
      <c r="G218" s="220" t="s">
        <v>996</v>
      </c>
      <c r="H218" s="261" t="str">
        <f>Table10[[#This Row],[Company]]</f>
        <v>CEG Icacos Trinidad Limited</v>
      </c>
      <c r="I218" s="220" t="s">
        <v>1199</v>
      </c>
      <c r="J218" s="222">
        <f>'[6]CEG Icacos'!$E40/[4]Sheet1!$D$367</f>
        <v>0</v>
      </c>
      <c r="K218" s="220" t="s">
        <v>999</v>
      </c>
      <c r="L218" s="255">
        <v>0</v>
      </c>
    </row>
    <row r="219" spans="2:12" s="220" customFormat="1" ht="15.5" x14ac:dyDescent="0.4">
      <c r="B219" s="220" t="str">
        <f>VLOOKUP(C219,[1]!Companies[#Data],3,FALSE)</f>
        <v>100007136-8</v>
      </c>
      <c r="C219" s="262" t="str">
        <f t="shared" si="6"/>
        <v>CEG Icacos Trinidad Limited</v>
      </c>
      <c r="D219" s="238" t="s">
        <v>1968</v>
      </c>
      <c r="E219" s="221" t="s">
        <v>2114</v>
      </c>
      <c r="F219" s="220" t="s">
        <v>996</v>
      </c>
      <c r="G219" s="220" t="s">
        <v>996</v>
      </c>
      <c r="H219" s="261" t="str">
        <f>Table10[[#This Row],[Company]]</f>
        <v>CEG Icacos Trinidad Limited</v>
      </c>
      <c r="I219" s="220" t="s">
        <v>1199</v>
      </c>
      <c r="J219" s="222">
        <f>'[6]CEG Icacos'!$E41/[4]Sheet1!$D$367</f>
        <v>0</v>
      </c>
      <c r="K219" s="220" t="s">
        <v>999</v>
      </c>
      <c r="L219" s="255">
        <v>0</v>
      </c>
    </row>
    <row r="220" spans="2:12" s="220" customFormat="1" ht="15.5" x14ac:dyDescent="0.4">
      <c r="B220" s="220" t="str">
        <f>VLOOKUP(C220,[1]!Companies[#Data],3,FALSE)</f>
        <v>100007136-8</v>
      </c>
      <c r="C220" s="262" t="str">
        <f t="shared" si="6"/>
        <v>CEG Icacos Trinidad Limited</v>
      </c>
      <c r="D220" s="238" t="s">
        <v>1968</v>
      </c>
      <c r="E220" s="221" t="s">
        <v>2069</v>
      </c>
      <c r="F220" s="220" t="s">
        <v>996</v>
      </c>
      <c r="G220" s="220" t="s">
        <v>996</v>
      </c>
      <c r="H220" s="261" t="str">
        <f>Table10[[#This Row],[Company]]</f>
        <v>CEG Icacos Trinidad Limited</v>
      </c>
      <c r="I220" s="220" t="s">
        <v>1199</v>
      </c>
      <c r="J220" s="222">
        <f>'[6]CEG Icacos'!$E42/[4]Sheet1!$D$367</f>
        <v>0</v>
      </c>
      <c r="K220" s="220" t="s">
        <v>999</v>
      </c>
      <c r="L220" s="255">
        <v>0</v>
      </c>
    </row>
    <row r="221" spans="2:12" s="220" customFormat="1" ht="15.5" x14ac:dyDescent="0.4">
      <c r="B221" s="220" t="str">
        <f>VLOOKUP(C221,[1]!Companies[#Data],3,FALSE)</f>
        <v>100007136-8</v>
      </c>
      <c r="C221" s="262" t="str">
        <f t="shared" si="6"/>
        <v>CEG Icacos Trinidad Limited</v>
      </c>
      <c r="D221" s="238" t="s">
        <v>1968</v>
      </c>
      <c r="E221" s="221" t="s">
        <v>2070</v>
      </c>
      <c r="F221" s="220" t="s">
        <v>996</v>
      </c>
      <c r="G221" s="220" t="s">
        <v>996</v>
      </c>
      <c r="H221" s="261" t="str">
        <f>Table10[[#This Row],[Company]]</f>
        <v>CEG Icacos Trinidad Limited</v>
      </c>
      <c r="I221" s="220" t="s">
        <v>1199</v>
      </c>
      <c r="J221" s="222">
        <f>'[6]CEG Icacos'!$E43/[4]Sheet1!$D$367</f>
        <v>0</v>
      </c>
      <c r="K221" s="220" t="s">
        <v>999</v>
      </c>
      <c r="L221" s="255">
        <v>0</v>
      </c>
    </row>
    <row r="222" spans="2:12" s="220" customFormat="1" ht="15.5" x14ac:dyDescent="0.4">
      <c r="B222" s="220" t="str">
        <f>VLOOKUP(C222,[1]!Companies[#Data],3,FALSE)</f>
        <v>100007136-8</v>
      </c>
      <c r="C222" s="262" t="str">
        <f t="shared" si="6"/>
        <v>CEG Icacos Trinidad Limited</v>
      </c>
      <c r="D222" s="238" t="s">
        <v>1968</v>
      </c>
      <c r="E222" s="221" t="s">
        <v>2115</v>
      </c>
      <c r="F222" s="220" t="s">
        <v>996</v>
      </c>
      <c r="G222" s="220" t="s">
        <v>996</v>
      </c>
      <c r="H222" s="261" t="str">
        <f>Table10[[#This Row],[Company]]</f>
        <v>CEG Icacos Trinidad Limited</v>
      </c>
      <c r="I222" s="220" t="s">
        <v>1199</v>
      </c>
      <c r="J222" s="222">
        <f>'[6]CEG Icacos'!$E44/[4]Sheet1!$D$367</f>
        <v>0</v>
      </c>
      <c r="K222" s="220" t="s">
        <v>999</v>
      </c>
      <c r="L222" s="255">
        <v>0</v>
      </c>
    </row>
    <row r="223" spans="2:12" s="220" customFormat="1" ht="15.5" x14ac:dyDescent="0.4">
      <c r="B223" s="220" t="str">
        <f>VLOOKUP(C223,[1]!Companies[#Data],3,FALSE)</f>
        <v>100007136-8</v>
      </c>
      <c r="C223" s="262" t="str">
        <f t="shared" si="6"/>
        <v>CEG Icacos Trinidad Limited</v>
      </c>
      <c r="D223" s="238" t="s">
        <v>1968</v>
      </c>
      <c r="E223" s="221" t="s">
        <v>2072</v>
      </c>
      <c r="F223" s="220" t="s">
        <v>996</v>
      </c>
      <c r="G223" s="220" t="s">
        <v>996</v>
      </c>
      <c r="H223" s="261" t="str">
        <f>Table10[[#This Row],[Company]]</f>
        <v>CEG Icacos Trinidad Limited</v>
      </c>
      <c r="I223" s="220" t="s">
        <v>1199</v>
      </c>
      <c r="J223" s="222">
        <f>'[6]CEG Icacos'!$E45/[4]Sheet1!$D$367</f>
        <v>0</v>
      </c>
      <c r="K223" s="220" t="s">
        <v>999</v>
      </c>
      <c r="L223" s="255">
        <v>0</v>
      </c>
    </row>
    <row r="224" spans="2:12" s="220" customFormat="1" ht="15.5" x14ac:dyDescent="0.4">
      <c r="B224" s="220" t="str">
        <f>VLOOKUP(C224,[1]!Companies[#Data],3,FALSE)</f>
        <v>100007136-8</v>
      </c>
      <c r="C224" s="262" t="str">
        <f t="shared" si="6"/>
        <v>CEG Icacos Trinidad Limited</v>
      </c>
      <c r="D224" s="220" t="s">
        <v>2081</v>
      </c>
      <c r="E224" s="221" t="s">
        <v>2116</v>
      </c>
      <c r="F224" s="220" t="s">
        <v>996</v>
      </c>
      <c r="G224" s="220" t="s">
        <v>996</v>
      </c>
      <c r="H224" s="261" t="str">
        <f>Table10[[#This Row],[Company]]</f>
        <v>CEG Icacos Trinidad Limited</v>
      </c>
      <c r="I224" s="220" t="s">
        <v>1199</v>
      </c>
      <c r="J224" s="222">
        <f>'[6]CEG Icacos'!$E$50/[4]Sheet1!$D$367</f>
        <v>0</v>
      </c>
      <c r="K224" s="220" t="s">
        <v>999</v>
      </c>
      <c r="L224" s="255">
        <v>0</v>
      </c>
    </row>
    <row r="225" spans="2:12" s="220" customFormat="1" ht="15.5" x14ac:dyDescent="0.4">
      <c r="B225" s="220" t="str">
        <f>VLOOKUP(C225,[1]!Companies[#Data],3,FALSE)</f>
        <v>000116639-6</v>
      </c>
      <c r="C225" s="262" t="str">
        <f>'[1]Part 3 - Reporting entities'!B34</f>
        <v>CEG Inniss-Trinity Trinidad Limited</v>
      </c>
      <c r="D225" s="220" t="s">
        <v>2081</v>
      </c>
      <c r="E225" s="221" t="s">
        <v>2082</v>
      </c>
      <c r="F225" s="220" t="s">
        <v>996</v>
      </c>
      <c r="G225" s="220" t="s">
        <v>996</v>
      </c>
      <c r="H225" s="261" t="str">
        <f>Table10[[#This Row],[Company]]</f>
        <v>CEG Inniss-Trinity Trinidad Limited</v>
      </c>
      <c r="I225" s="220" t="s">
        <v>1199</v>
      </c>
      <c r="J225" s="222">
        <f>'[6]CEG Innis Trinity'!$E14/[4]Sheet1!$D$367</f>
        <v>38190.653090096574</v>
      </c>
      <c r="K225" s="220" t="s">
        <v>999</v>
      </c>
      <c r="L225" s="255">
        <v>0</v>
      </c>
    </row>
    <row r="226" spans="2:12" s="220" customFormat="1" ht="15.5" x14ac:dyDescent="0.4">
      <c r="B226" s="220" t="str">
        <f>VLOOKUP(C226,[1]!Companies[#Data],3,FALSE)</f>
        <v>000116639-6</v>
      </c>
      <c r="C226" s="262" t="str">
        <f>C225</f>
        <v>CEG Inniss-Trinity Trinidad Limited</v>
      </c>
      <c r="D226" s="220" t="s">
        <v>2081</v>
      </c>
      <c r="E226" s="221" t="s">
        <v>2050</v>
      </c>
      <c r="F226" s="220" t="s">
        <v>996</v>
      </c>
      <c r="G226" s="220" t="s">
        <v>996</v>
      </c>
      <c r="H226" s="261" t="str">
        <f>Table10[[#This Row],[Company]]</f>
        <v>CEG Inniss-Trinity Trinidad Limited</v>
      </c>
      <c r="I226" s="220" t="s">
        <v>1199</v>
      </c>
      <c r="J226" s="222">
        <f>'[6]CEG Innis Trinity'!$E15/[4]Sheet1!$D$367</f>
        <v>0</v>
      </c>
      <c r="K226" s="220" t="s">
        <v>999</v>
      </c>
      <c r="L226" s="255">
        <v>0</v>
      </c>
    </row>
    <row r="227" spans="2:12" s="220" customFormat="1" ht="15.5" x14ac:dyDescent="0.4">
      <c r="B227" s="220" t="str">
        <f>VLOOKUP(C227,[1]!Companies[#Data],3,FALSE)</f>
        <v>000116639-6</v>
      </c>
      <c r="C227" s="262" t="str">
        <f t="shared" ref="C227:C254" si="7">C226</f>
        <v>CEG Inniss-Trinity Trinidad Limited</v>
      </c>
      <c r="D227" s="220" t="s">
        <v>2081</v>
      </c>
      <c r="E227" s="221" t="s">
        <v>2051</v>
      </c>
      <c r="F227" s="220" t="s">
        <v>996</v>
      </c>
      <c r="G227" s="220" t="s">
        <v>996</v>
      </c>
      <c r="H227" s="261" t="str">
        <f>Table10[[#This Row],[Company]]</f>
        <v>CEG Inniss-Trinity Trinidad Limited</v>
      </c>
      <c r="I227" s="220" t="s">
        <v>1199</v>
      </c>
      <c r="J227" s="222">
        <f>'[6]CEG Innis Trinity'!$E16/[4]Sheet1!$D$367</f>
        <v>0</v>
      </c>
      <c r="K227" s="220" t="s">
        <v>999</v>
      </c>
      <c r="L227" s="255">
        <v>0</v>
      </c>
    </row>
    <row r="228" spans="2:12" s="220" customFormat="1" ht="15.5" x14ac:dyDescent="0.4">
      <c r="B228" s="220" t="str">
        <f>VLOOKUP(C228,[1]!Companies[#Data],3,FALSE)</f>
        <v>000116639-6</v>
      </c>
      <c r="C228" s="262" t="str">
        <f t="shared" si="7"/>
        <v>CEG Inniss-Trinity Trinidad Limited</v>
      </c>
      <c r="D228" s="220" t="s">
        <v>2081</v>
      </c>
      <c r="E228" s="221" t="s">
        <v>2049</v>
      </c>
      <c r="F228" s="220" t="s">
        <v>996</v>
      </c>
      <c r="G228" s="220" t="s">
        <v>996</v>
      </c>
      <c r="H228" s="261" t="str">
        <f>Table10[[#This Row],[Company]]</f>
        <v>CEG Inniss-Trinity Trinidad Limited</v>
      </c>
      <c r="I228" s="220" t="s">
        <v>1199</v>
      </c>
      <c r="J228" s="222">
        <f>'[6]CEG Innis Trinity'!$E17/[4]Sheet1!$D$367</f>
        <v>0</v>
      </c>
      <c r="K228" s="220" t="s">
        <v>999</v>
      </c>
      <c r="L228" s="255">
        <v>0</v>
      </c>
    </row>
    <row r="229" spans="2:12" s="220" customFormat="1" ht="15.5" x14ac:dyDescent="0.4">
      <c r="B229" s="220" t="str">
        <f>VLOOKUP(C229,[1]!Companies[#Data],3,FALSE)</f>
        <v>000116639-6</v>
      </c>
      <c r="C229" s="262" t="str">
        <f t="shared" si="7"/>
        <v>CEG Inniss-Trinity Trinidad Limited</v>
      </c>
      <c r="D229" s="220" t="s">
        <v>2081</v>
      </c>
      <c r="E229" s="221" t="s">
        <v>2057</v>
      </c>
      <c r="F229" s="220" t="s">
        <v>996</v>
      </c>
      <c r="G229" s="220" t="s">
        <v>996</v>
      </c>
      <c r="H229" s="261" t="str">
        <f>Table10[[#This Row],[Company]]</f>
        <v>CEG Inniss-Trinity Trinidad Limited</v>
      </c>
      <c r="I229" s="220" t="s">
        <v>1199</v>
      </c>
      <c r="J229" s="222">
        <f>'[6]CEG Innis Trinity'!$E18/[4]Sheet1!$D$367</f>
        <v>3696.7823363085927</v>
      </c>
      <c r="K229" s="220" t="s">
        <v>999</v>
      </c>
      <c r="L229" s="255">
        <v>0</v>
      </c>
    </row>
    <row r="230" spans="2:12" s="220" customFormat="1" ht="15.5" x14ac:dyDescent="0.4">
      <c r="B230" s="220" t="str">
        <f>VLOOKUP(C230,[1]!Companies[#Data],3,FALSE)</f>
        <v>000116639-6</v>
      </c>
      <c r="C230" s="262" t="str">
        <f t="shared" si="7"/>
        <v>CEG Inniss-Trinity Trinidad Limited</v>
      </c>
      <c r="D230" s="220" t="s">
        <v>2081</v>
      </c>
      <c r="E230" s="221" t="s">
        <v>2054</v>
      </c>
      <c r="F230" s="220" t="s">
        <v>996</v>
      </c>
      <c r="G230" s="220" t="s">
        <v>996</v>
      </c>
      <c r="H230" s="261" t="str">
        <f>Table10[[#This Row],[Company]]</f>
        <v>CEG Inniss-Trinity Trinidad Limited</v>
      </c>
      <c r="I230" s="220" t="s">
        <v>1199</v>
      </c>
      <c r="J230" s="222">
        <f>'[6]CEG Innis Trinity'!$E19/[4]Sheet1!$D$367</f>
        <v>0</v>
      </c>
      <c r="K230" s="220" t="s">
        <v>999</v>
      </c>
      <c r="L230" s="255">
        <v>0</v>
      </c>
    </row>
    <row r="231" spans="2:12" s="220" customFormat="1" ht="31" x14ac:dyDescent="0.4">
      <c r="B231" s="220" t="str">
        <f>VLOOKUP(C231,[1]!Companies[#Data],3,FALSE)</f>
        <v>000116639-6</v>
      </c>
      <c r="C231" s="262" t="str">
        <f t="shared" si="7"/>
        <v>CEG Inniss-Trinity Trinidad Limited</v>
      </c>
      <c r="D231" s="220" t="s">
        <v>2081</v>
      </c>
      <c r="E231" s="221" t="s">
        <v>2048</v>
      </c>
      <c r="F231" s="220" t="s">
        <v>996</v>
      </c>
      <c r="G231" s="220" t="s">
        <v>996</v>
      </c>
      <c r="H231" s="261" t="str">
        <f>Table10[[#This Row],[Company]]</f>
        <v>CEG Inniss-Trinity Trinidad Limited</v>
      </c>
      <c r="I231" s="220" t="s">
        <v>1199</v>
      </c>
      <c r="J231" s="222">
        <f>'[6]CEG Innis Trinity'!$E20/[4]Sheet1!$D$367</f>
        <v>0</v>
      </c>
      <c r="K231" s="220" t="s">
        <v>999</v>
      </c>
      <c r="L231" s="255">
        <v>0</v>
      </c>
    </row>
    <row r="232" spans="2:12" s="220" customFormat="1" ht="31" x14ac:dyDescent="0.4">
      <c r="B232" s="220" t="str">
        <f>VLOOKUP(C232,[1]!Companies[#Data],3,FALSE)</f>
        <v>000116639-6</v>
      </c>
      <c r="C232" s="262" t="str">
        <f t="shared" si="7"/>
        <v>CEG Inniss-Trinity Trinidad Limited</v>
      </c>
      <c r="D232" s="220" t="s">
        <v>2081</v>
      </c>
      <c r="E232" s="221" t="s">
        <v>2085</v>
      </c>
      <c r="F232" s="220" t="s">
        <v>996</v>
      </c>
      <c r="G232" s="220" t="s">
        <v>996</v>
      </c>
      <c r="H232" s="261" t="str">
        <f>Table10[[#This Row],[Company]]</f>
        <v>CEG Inniss-Trinity Trinidad Limited</v>
      </c>
      <c r="I232" s="220" t="s">
        <v>1199</v>
      </c>
      <c r="J232" s="222">
        <f>'[6]CEG Innis Trinity'!$E21/[4]Sheet1!$D$367</f>
        <v>0</v>
      </c>
      <c r="K232" s="220" t="s">
        <v>999</v>
      </c>
      <c r="L232" s="255">
        <v>0</v>
      </c>
    </row>
    <row r="233" spans="2:12" s="220" customFormat="1" ht="15.5" x14ac:dyDescent="0.4">
      <c r="B233" s="220" t="str">
        <f>VLOOKUP(C233,[1]!Companies[#Data],3,FALSE)</f>
        <v>000116639-6</v>
      </c>
      <c r="C233" s="262" t="str">
        <f t="shared" si="7"/>
        <v>CEG Inniss-Trinity Trinidad Limited</v>
      </c>
      <c r="D233" s="220" t="s">
        <v>2081</v>
      </c>
      <c r="E233" s="221" t="s">
        <v>2107</v>
      </c>
      <c r="F233" s="220" t="s">
        <v>996</v>
      </c>
      <c r="G233" s="220" t="s">
        <v>996</v>
      </c>
      <c r="H233" s="261" t="str">
        <f>Table10[[#This Row],[Company]]</f>
        <v>CEG Inniss-Trinity Trinidad Limited</v>
      </c>
      <c r="I233" s="220" t="s">
        <v>1199</v>
      </c>
      <c r="J233" s="222">
        <f>'[6]CEG Innis Trinity'!$E22/[4]Sheet1!$D$367</f>
        <v>0</v>
      </c>
      <c r="K233" s="220" t="s">
        <v>999</v>
      </c>
      <c r="L233" s="255">
        <v>0</v>
      </c>
    </row>
    <row r="234" spans="2:12" s="220" customFormat="1" ht="15.5" x14ac:dyDescent="0.4">
      <c r="B234" s="220" t="str">
        <f>VLOOKUP(C234,[1]!Companies[#Data],3,FALSE)</f>
        <v>000116639-6</v>
      </c>
      <c r="C234" s="262" t="str">
        <f t="shared" si="7"/>
        <v>CEG Inniss-Trinity Trinidad Limited</v>
      </c>
      <c r="D234" s="220" t="s">
        <v>2081</v>
      </c>
      <c r="E234" s="221" t="s">
        <v>2075</v>
      </c>
      <c r="F234" s="220" t="s">
        <v>996</v>
      </c>
      <c r="G234" s="220" t="s">
        <v>996</v>
      </c>
      <c r="H234" s="261" t="str">
        <f>Table10[[#This Row],[Company]]</f>
        <v>CEG Inniss-Trinity Trinidad Limited</v>
      </c>
      <c r="I234" s="220" t="s">
        <v>1199</v>
      </c>
      <c r="J234" s="222">
        <f>'[6]CEG Innis Trinity'!$E23/[4]Sheet1!$D$367</f>
        <v>0</v>
      </c>
      <c r="K234" s="220" t="s">
        <v>999</v>
      </c>
      <c r="L234" s="255">
        <v>0</v>
      </c>
    </row>
    <row r="235" spans="2:12" s="220" customFormat="1" ht="15.5" x14ac:dyDescent="0.4">
      <c r="B235" s="220" t="str">
        <f>VLOOKUP(C235,[1]!Companies[#Data],3,FALSE)</f>
        <v>000116639-6</v>
      </c>
      <c r="C235" s="262" t="str">
        <f t="shared" si="7"/>
        <v>CEG Inniss-Trinity Trinidad Limited</v>
      </c>
      <c r="D235" s="220" t="s">
        <v>2081</v>
      </c>
      <c r="E235" s="221" t="s">
        <v>2076</v>
      </c>
      <c r="F235" s="220" t="s">
        <v>996</v>
      </c>
      <c r="G235" s="220" t="s">
        <v>996</v>
      </c>
      <c r="H235" s="261" t="str">
        <f>Table10[[#This Row],[Company]]</f>
        <v>CEG Inniss-Trinity Trinidad Limited</v>
      </c>
      <c r="I235" s="220" t="s">
        <v>1199</v>
      </c>
      <c r="J235" s="222">
        <f>'[6]CEG Innis Trinity'!$E24/[4]Sheet1!$D$367</f>
        <v>0</v>
      </c>
      <c r="K235" s="220" t="s">
        <v>999</v>
      </c>
      <c r="L235" s="255">
        <v>0</v>
      </c>
    </row>
    <row r="236" spans="2:12" s="220" customFormat="1" ht="15.5" x14ac:dyDescent="0.4">
      <c r="B236" s="220" t="str">
        <f>VLOOKUP(C236,[1]!Companies[#Data],3,FALSE)</f>
        <v>000116639-6</v>
      </c>
      <c r="C236" s="262" t="str">
        <f t="shared" si="7"/>
        <v>CEG Inniss-Trinity Trinidad Limited</v>
      </c>
      <c r="D236" s="238" t="s">
        <v>1968</v>
      </c>
      <c r="E236" s="221" t="s">
        <v>2059</v>
      </c>
      <c r="F236" s="220" t="s">
        <v>996</v>
      </c>
      <c r="G236" s="220" t="s">
        <v>996</v>
      </c>
      <c r="H236" s="261" t="str">
        <f>Table10[[#This Row],[Company]]</f>
        <v>CEG Inniss-Trinity Trinidad Limited</v>
      </c>
      <c r="I236" s="220" t="s">
        <v>1199</v>
      </c>
      <c r="J236" s="222">
        <f>'[6]CEG Innis Trinity'!$E28/[4]Sheet1!$D$367</f>
        <v>0</v>
      </c>
      <c r="K236" s="220" t="s">
        <v>999</v>
      </c>
      <c r="L236" s="255">
        <v>0</v>
      </c>
    </row>
    <row r="237" spans="2:12" s="220" customFormat="1" ht="15.5" x14ac:dyDescent="0.4">
      <c r="B237" s="220" t="str">
        <f>VLOOKUP(C237,[1]!Companies[#Data],3,FALSE)</f>
        <v>000116639-6</v>
      </c>
      <c r="C237" s="262" t="str">
        <f t="shared" si="7"/>
        <v>CEG Inniss-Trinity Trinidad Limited</v>
      </c>
      <c r="D237" s="238" t="s">
        <v>1968</v>
      </c>
      <c r="E237" s="221" t="s">
        <v>2108</v>
      </c>
      <c r="F237" s="220" t="s">
        <v>996</v>
      </c>
      <c r="G237" s="220" t="s">
        <v>996</v>
      </c>
      <c r="H237" s="261" t="str">
        <f>Table10[[#This Row],[Company]]</f>
        <v>CEG Inniss-Trinity Trinidad Limited</v>
      </c>
      <c r="I237" s="220" t="s">
        <v>1199</v>
      </c>
      <c r="J237" s="222">
        <f>'[6]CEG Innis Trinity'!$E29/[4]Sheet1!$D$367</f>
        <v>0</v>
      </c>
      <c r="K237" s="220" t="s">
        <v>999</v>
      </c>
      <c r="L237" s="255">
        <v>0</v>
      </c>
    </row>
    <row r="238" spans="2:12" s="220" customFormat="1" ht="15.5" x14ac:dyDescent="0.4">
      <c r="B238" s="220" t="str">
        <f>VLOOKUP(C238,[1]!Companies[#Data],3,FALSE)</f>
        <v>000116639-6</v>
      </c>
      <c r="C238" s="262" t="str">
        <f t="shared" si="7"/>
        <v>CEG Inniss-Trinity Trinidad Limited</v>
      </c>
      <c r="D238" s="238" t="s">
        <v>1968</v>
      </c>
      <c r="E238" s="221" t="s">
        <v>2083</v>
      </c>
      <c r="F238" s="220" t="s">
        <v>996</v>
      </c>
      <c r="G238" s="220" t="s">
        <v>996</v>
      </c>
      <c r="H238" s="261" t="str">
        <f>Table10[[#This Row],[Company]]</f>
        <v>CEG Inniss-Trinity Trinidad Limited</v>
      </c>
      <c r="I238" s="220" t="s">
        <v>1199</v>
      </c>
      <c r="J238" s="222">
        <f>'[6]CEG Innis Trinity'!$E30/[4]Sheet1!$D$367</f>
        <v>0</v>
      </c>
      <c r="K238" s="220" t="s">
        <v>999</v>
      </c>
      <c r="L238" s="255">
        <v>0</v>
      </c>
    </row>
    <row r="239" spans="2:12" s="220" customFormat="1" ht="15.5" x14ac:dyDescent="0.4">
      <c r="B239" s="220" t="str">
        <f>VLOOKUP(C239,[1]!Companies[#Data],3,FALSE)</f>
        <v>000116639-6</v>
      </c>
      <c r="C239" s="262" t="str">
        <f t="shared" si="7"/>
        <v>CEG Inniss-Trinity Trinidad Limited</v>
      </c>
      <c r="D239" s="238" t="s">
        <v>1968</v>
      </c>
      <c r="E239" s="221" t="s">
        <v>2109</v>
      </c>
      <c r="F239" s="220" t="s">
        <v>996</v>
      </c>
      <c r="G239" s="220" t="s">
        <v>996</v>
      </c>
      <c r="H239" s="261" t="str">
        <f>Table10[[#This Row],[Company]]</f>
        <v>CEG Inniss-Trinity Trinidad Limited</v>
      </c>
      <c r="I239" s="220" t="s">
        <v>1199</v>
      </c>
      <c r="J239" s="222">
        <f>'[6]CEG Innis Trinity'!$E31/[4]Sheet1!$D$367</f>
        <v>0</v>
      </c>
      <c r="K239" s="220" t="s">
        <v>999</v>
      </c>
      <c r="L239" s="255">
        <v>0</v>
      </c>
    </row>
    <row r="240" spans="2:12" s="220" customFormat="1" ht="15.5" x14ac:dyDescent="0.4">
      <c r="B240" s="220" t="str">
        <f>VLOOKUP(C240,[1]!Companies[#Data],3,FALSE)</f>
        <v>000116639-6</v>
      </c>
      <c r="C240" s="262" t="str">
        <f t="shared" si="7"/>
        <v>CEG Inniss-Trinity Trinidad Limited</v>
      </c>
      <c r="D240" s="238" t="s">
        <v>1968</v>
      </c>
      <c r="E240" s="221" t="s">
        <v>2073</v>
      </c>
      <c r="F240" s="220" t="s">
        <v>996</v>
      </c>
      <c r="G240" s="220" t="s">
        <v>996</v>
      </c>
      <c r="H240" s="261" t="str">
        <f>Table10[[#This Row],[Company]]</f>
        <v>CEG Inniss-Trinity Trinidad Limited</v>
      </c>
      <c r="I240" s="220" t="s">
        <v>1199</v>
      </c>
      <c r="J240" s="222">
        <f>'[6]CEG Innis Trinity'!$E32/[4]Sheet1!$D$367</f>
        <v>0</v>
      </c>
      <c r="K240" s="220" t="s">
        <v>999</v>
      </c>
      <c r="L240" s="255">
        <v>0</v>
      </c>
    </row>
    <row r="241" spans="2:12" s="220" customFormat="1" ht="31" x14ac:dyDescent="0.4">
      <c r="B241" s="220" t="str">
        <f>VLOOKUP(C241,[1]!Companies[#Data],3,FALSE)</f>
        <v>000116639-6</v>
      </c>
      <c r="C241" s="262" t="str">
        <f t="shared" si="7"/>
        <v>CEG Inniss-Trinity Trinidad Limited</v>
      </c>
      <c r="D241" s="238" t="s">
        <v>1968</v>
      </c>
      <c r="E241" s="221" t="s">
        <v>2062</v>
      </c>
      <c r="F241" s="220" t="s">
        <v>996</v>
      </c>
      <c r="G241" s="220" t="s">
        <v>996</v>
      </c>
      <c r="H241" s="261" t="str">
        <f>Table10[[#This Row],[Company]]</f>
        <v>CEG Inniss-Trinity Trinidad Limited</v>
      </c>
      <c r="I241" s="220" t="s">
        <v>1199</v>
      </c>
      <c r="J241" s="222">
        <f>'[6]CEG Innis Trinity'!$E33/[4]Sheet1!$D$367</f>
        <v>0</v>
      </c>
      <c r="K241" s="220" t="s">
        <v>999</v>
      </c>
      <c r="L241" s="255">
        <v>0</v>
      </c>
    </row>
    <row r="242" spans="2:12" s="220" customFormat="1" ht="15.5" x14ac:dyDescent="0.4">
      <c r="B242" s="220" t="str">
        <f>VLOOKUP(C242,[1]!Companies[#Data],3,FALSE)</f>
        <v>000116639-6</v>
      </c>
      <c r="C242" s="262" t="str">
        <f t="shared" si="7"/>
        <v>CEG Inniss-Trinity Trinidad Limited</v>
      </c>
      <c r="D242" s="238" t="s">
        <v>1968</v>
      </c>
      <c r="E242" s="221" t="s">
        <v>2110</v>
      </c>
      <c r="F242" s="220" t="s">
        <v>996</v>
      </c>
      <c r="G242" s="220" t="s">
        <v>996</v>
      </c>
      <c r="H242" s="261" t="str">
        <f>Table10[[#This Row],[Company]]</f>
        <v>CEG Inniss-Trinity Trinidad Limited</v>
      </c>
      <c r="I242" s="220" t="s">
        <v>1199</v>
      </c>
      <c r="J242" s="222">
        <f>'[6]CEG Innis Trinity'!$E34/[4]Sheet1!$D$367</f>
        <v>0</v>
      </c>
      <c r="K242" s="220" t="s">
        <v>999</v>
      </c>
      <c r="L242" s="255">
        <v>0</v>
      </c>
    </row>
    <row r="243" spans="2:12" s="220" customFormat="1" ht="15.5" x14ac:dyDescent="0.4">
      <c r="B243" s="220" t="str">
        <f>VLOOKUP(C243,[1]!Companies[#Data],3,FALSE)</f>
        <v>000116639-6</v>
      </c>
      <c r="C243" s="262" t="str">
        <f t="shared" si="7"/>
        <v>CEG Inniss-Trinity Trinidad Limited</v>
      </c>
      <c r="D243" s="238" t="s">
        <v>1968</v>
      </c>
      <c r="E243" s="221" t="s">
        <v>2111</v>
      </c>
      <c r="F243" s="220" t="s">
        <v>996</v>
      </c>
      <c r="G243" s="220" t="s">
        <v>996</v>
      </c>
      <c r="H243" s="261" t="str">
        <f>Table10[[#This Row],[Company]]</f>
        <v>CEG Inniss-Trinity Trinidad Limited</v>
      </c>
      <c r="I243" s="220" t="s">
        <v>1199</v>
      </c>
      <c r="J243" s="222">
        <f>'[6]CEG Innis Trinity'!$E35/[4]Sheet1!$D$367</f>
        <v>0</v>
      </c>
      <c r="K243" s="220" t="s">
        <v>999</v>
      </c>
      <c r="L243" s="255">
        <v>0</v>
      </c>
    </row>
    <row r="244" spans="2:12" s="220" customFormat="1" ht="15.5" x14ac:dyDescent="0.4">
      <c r="B244" s="220" t="str">
        <f>VLOOKUP(C244,[1]!Companies[#Data],3,FALSE)</f>
        <v>000116639-6</v>
      </c>
      <c r="C244" s="262" t="str">
        <f t="shared" si="7"/>
        <v>CEG Inniss-Trinity Trinidad Limited</v>
      </c>
      <c r="D244" s="238" t="s">
        <v>1968</v>
      </c>
      <c r="E244" s="221" t="s">
        <v>2112</v>
      </c>
      <c r="F244" s="220" t="s">
        <v>996</v>
      </c>
      <c r="G244" s="220" t="s">
        <v>996</v>
      </c>
      <c r="H244" s="261" t="str">
        <f>Table10[[#This Row],[Company]]</f>
        <v>CEG Inniss-Trinity Trinidad Limited</v>
      </c>
      <c r="I244" s="220" t="s">
        <v>1199</v>
      </c>
      <c r="J244" s="222">
        <f>'[6]CEG Innis Trinity'!$E36/[4]Sheet1!$D$367</f>
        <v>0</v>
      </c>
      <c r="K244" s="220" t="s">
        <v>999</v>
      </c>
      <c r="L244" s="255">
        <v>0</v>
      </c>
    </row>
    <row r="245" spans="2:12" s="220" customFormat="1" ht="15.5" x14ac:dyDescent="0.4">
      <c r="B245" s="220" t="str">
        <f>VLOOKUP(C245,[1]!Companies[#Data],3,FALSE)</f>
        <v>000116639-6</v>
      </c>
      <c r="C245" s="262" t="str">
        <f t="shared" si="7"/>
        <v>CEG Inniss-Trinity Trinidad Limited</v>
      </c>
      <c r="D245" s="238" t="s">
        <v>1968</v>
      </c>
      <c r="E245" s="221" t="s">
        <v>2113</v>
      </c>
      <c r="F245" s="220" t="s">
        <v>996</v>
      </c>
      <c r="G245" s="220" t="s">
        <v>996</v>
      </c>
      <c r="H245" s="261" t="str">
        <f>Table10[[#This Row],[Company]]</f>
        <v>CEG Inniss-Trinity Trinidad Limited</v>
      </c>
      <c r="I245" s="220" t="s">
        <v>1199</v>
      </c>
      <c r="J245" s="222">
        <f>'[6]CEG Innis Trinity'!$E37/[4]Sheet1!$D$367</f>
        <v>0</v>
      </c>
      <c r="K245" s="220" t="s">
        <v>999</v>
      </c>
      <c r="L245" s="255">
        <v>0</v>
      </c>
    </row>
    <row r="246" spans="2:12" s="220" customFormat="1" ht="15.5" x14ac:dyDescent="0.4">
      <c r="B246" s="220" t="str">
        <f>VLOOKUP(C246,[1]!Companies[#Data],3,FALSE)</f>
        <v>000116639-6</v>
      </c>
      <c r="C246" s="262" t="str">
        <f t="shared" si="7"/>
        <v>CEG Inniss-Trinity Trinidad Limited</v>
      </c>
      <c r="D246" s="238" t="s">
        <v>1968</v>
      </c>
      <c r="E246" s="221" t="s">
        <v>2074</v>
      </c>
      <c r="F246" s="220" t="s">
        <v>996</v>
      </c>
      <c r="G246" s="220" t="s">
        <v>996</v>
      </c>
      <c r="H246" s="261" t="str">
        <f>Table10[[#This Row],[Company]]</f>
        <v>CEG Inniss-Trinity Trinidad Limited</v>
      </c>
      <c r="I246" s="220" t="s">
        <v>1199</v>
      </c>
      <c r="J246" s="222">
        <f>'[6]CEG Innis Trinity'!$E38/[4]Sheet1!$D$367</f>
        <v>0</v>
      </c>
      <c r="K246" s="220" t="s">
        <v>999</v>
      </c>
      <c r="L246" s="255">
        <v>0</v>
      </c>
    </row>
    <row r="247" spans="2:12" s="220" customFormat="1" ht="15.5" x14ac:dyDescent="0.4">
      <c r="B247" s="220" t="str">
        <f>VLOOKUP(C247,[1]!Companies[#Data],3,FALSE)</f>
        <v>000116639-6</v>
      </c>
      <c r="C247" s="262" t="str">
        <f t="shared" si="7"/>
        <v>CEG Inniss-Trinity Trinidad Limited</v>
      </c>
      <c r="D247" s="238" t="s">
        <v>1968</v>
      </c>
      <c r="E247" s="221" t="s">
        <v>2064</v>
      </c>
      <c r="F247" s="220" t="s">
        <v>996</v>
      </c>
      <c r="G247" s="220" t="s">
        <v>996</v>
      </c>
      <c r="H247" s="261" t="str">
        <f>Table10[[#This Row],[Company]]</f>
        <v>CEG Inniss-Trinity Trinidad Limited</v>
      </c>
      <c r="I247" s="220" t="s">
        <v>1199</v>
      </c>
      <c r="J247" s="222">
        <f>'[6]CEG Innis Trinity'!$E39/[4]Sheet1!$D$367</f>
        <v>0</v>
      </c>
      <c r="K247" s="220" t="s">
        <v>999</v>
      </c>
      <c r="L247" s="255">
        <v>0</v>
      </c>
    </row>
    <row r="248" spans="2:12" s="220" customFormat="1" ht="15.5" x14ac:dyDescent="0.4">
      <c r="B248" s="220" t="str">
        <f>VLOOKUP(C248,[1]!Companies[#Data],3,FALSE)</f>
        <v>000116639-6</v>
      </c>
      <c r="C248" s="262" t="str">
        <f t="shared" si="7"/>
        <v>CEG Inniss-Trinity Trinidad Limited</v>
      </c>
      <c r="D248" s="238" t="s">
        <v>1968</v>
      </c>
      <c r="E248" s="221" t="s">
        <v>2065</v>
      </c>
      <c r="F248" s="220" t="s">
        <v>996</v>
      </c>
      <c r="G248" s="220" t="s">
        <v>996</v>
      </c>
      <c r="H248" s="261" t="str">
        <f>Table10[[#This Row],[Company]]</f>
        <v>CEG Inniss-Trinity Trinidad Limited</v>
      </c>
      <c r="I248" s="220" t="s">
        <v>1199</v>
      </c>
      <c r="J248" s="222">
        <f>'[6]CEG Innis Trinity'!$E40/[4]Sheet1!$D$367</f>
        <v>0</v>
      </c>
      <c r="K248" s="220" t="s">
        <v>999</v>
      </c>
      <c r="L248" s="255">
        <v>0</v>
      </c>
    </row>
    <row r="249" spans="2:12" s="220" customFormat="1" ht="15.5" x14ac:dyDescent="0.4">
      <c r="B249" s="220" t="str">
        <f>VLOOKUP(C249,[1]!Companies[#Data],3,FALSE)</f>
        <v>000116639-6</v>
      </c>
      <c r="C249" s="262" t="str">
        <f t="shared" si="7"/>
        <v>CEG Inniss-Trinity Trinidad Limited</v>
      </c>
      <c r="D249" s="238" t="s">
        <v>1968</v>
      </c>
      <c r="E249" s="221" t="s">
        <v>2114</v>
      </c>
      <c r="F249" s="220" t="s">
        <v>996</v>
      </c>
      <c r="G249" s="220" t="s">
        <v>996</v>
      </c>
      <c r="H249" s="261" t="str">
        <f>Table10[[#This Row],[Company]]</f>
        <v>CEG Inniss-Trinity Trinidad Limited</v>
      </c>
      <c r="I249" s="220" t="s">
        <v>1199</v>
      </c>
      <c r="J249" s="222">
        <f>'[6]CEG Innis Trinity'!$E41/[4]Sheet1!$D$367</f>
        <v>0</v>
      </c>
      <c r="K249" s="220" t="s">
        <v>999</v>
      </c>
      <c r="L249" s="255">
        <v>0</v>
      </c>
    </row>
    <row r="250" spans="2:12" s="220" customFormat="1" ht="15.5" x14ac:dyDescent="0.4">
      <c r="B250" s="220" t="str">
        <f>VLOOKUP(C250,[1]!Companies[#Data],3,FALSE)</f>
        <v>000116639-6</v>
      </c>
      <c r="C250" s="262" t="str">
        <f t="shared" si="7"/>
        <v>CEG Inniss-Trinity Trinidad Limited</v>
      </c>
      <c r="D250" s="238" t="s">
        <v>1968</v>
      </c>
      <c r="E250" s="221" t="s">
        <v>2069</v>
      </c>
      <c r="F250" s="220" t="s">
        <v>996</v>
      </c>
      <c r="G250" s="220" t="s">
        <v>996</v>
      </c>
      <c r="H250" s="261" t="str">
        <f>Table10[[#This Row],[Company]]</f>
        <v>CEG Inniss-Trinity Trinidad Limited</v>
      </c>
      <c r="I250" s="220" t="s">
        <v>1199</v>
      </c>
      <c r="J250" s="222">
        <f>'[6]CEG Innis Trinity'!$E42/[4]Sheet1!$D$367</f>
        <v>0</v>
      </c>
      <c r="K250" s="220" t="s">
        <v>999</v>
      </c>
      <c r="L250" s="255">
        <v>0</v>
      </c>
    </row>
    <row r="251" spans="2:12" s="220" customFormat="1" ht="15.5" x14ac:dyDescent="0.4">
      <c r="B251" s="220" t="str">
        <f>VLOOKUP(C251,[1]!Companies[#Data],3,FALSE)</f>
        <v>000116639-6</v>
      </c>
      <c r="C251" s="262" t="str">
        <f t="shared" si="7"/>
        <v>CEG Inniss-Trinity Trinidad Limited</v>
      </c>
      <c r="D251" s="238" t="s">
        <v>1968</v>
      </c>
      <c r="E251" s="221" t="s">
        <v>2070</v>
      </c>
      <c r="F251" s="220" t="s">
        <v>996</v>
      </c>
      <c r="G251" s="220" t="s">
        <v>996</v>
      </c>
      <c r="H251" s="261" t="str">
        <f>Table10[[#This Row],[Company]]</f>
        <v>CEG Inniss-Trinity Trinidad Limited</v>
      </c>
      <c r="I251" s="220" t="s">
        <v>1199</v>
      </c>
      <c r="J251" s="222">
        <f>'[6]CEG Innis Trinity'!$E43/[4]Sheet1!$D$367</f>
        <v>0</v>
      </c>
      <c r="K251" s="220" t="s">
        <v>999</v>
      </c>
      <c r="L251" s="255">
        <v>0</v>
      </c>
    </row>
    <row r="252" spans="2:12" s="220" customFormat="1" ht="15.5" x14ac:dyDescent="0.4">
      <c r="B252" s="220" t="str">
        <f>VLOOKUP(C252,[1]!Companies[#Data],3,FALSE)</f>
        <v>000116639-6</v>
      </c>
      <c r="C252" s="262" t="str">
        <f t="shared" si="7"/>
        <v>CEG Inniss-Trinity Trinidad Limited</v>
      </c>
      <c r="D252" s="238" t="s">
        <v>1968</v>
      </c>
      <c r="E252" s="221" t="s">
        <v>2115</v>
      </c>
      <c r="F252" s="220" t="s">
        <v>996</v>
      </c>
      <c r="G252" s="220" t="s">
        <v>996</v>
      </c>
      <c r="H252" s="261" t="str">
        <f>Table10[[#This Row],[Company]]</f>
        <v>CEG Inniss-Trinity Trinidad Limited</v>
      </c>
      <c r="I252" s="220" t="s">
        <v>1199</v>
      </c>
      <c r="J252" s="222">
        <f>'[6]CEG Innis Trinity'!$E44/[4]Sheet1!$D$367</f>
        <v>0</v>
      </c>
      <c r="K252" s="220" t="s">
        <v>999</v>
      </c>
      <c r="L252" s="255">
        <v>0</v>
      </c>
    </row>
    <row r="253" spans="2:12" s="220" customFormat="1" ht="15.5" x14ac:dyDescent="0.4">
      <c r="B253" s="220" t="str">
        <f>VLOOKUP(C253,[1]!Companies[#Data],3,FALSE)</f>
        <v>000116639-6</v>
      </c>
      <c r="C253" s="262" t="str">
        <f t="shared" si="7"/>
        <v>CEG Inniss-Trinity Trinidad Limited</v>
      </c>
      <c r="D253" s="238" t="s">
        <v>1968</v>
      </c>
      <c r="E253" s="221" t="s">
        <v>2072</v>
      </c>
      <c r="F253" s="220" t="s">
        <v>996</v>
      </c>
      <c r="G253" s="220" t="s">
        <v>996</v>
      </c>
      <c r="H253" s="261" t="str">
        <f>Table10[[#This Row],[Company]]</f>
        <v>CEG Inniss-Trinity Trinidad Limited</v>
      </c>
      <c r="I253" s="220" t="s">
        <v>1199</v>
      </c>
      <c r="J253" s="222">
        <f>'[6]CEG Innis Trinity'!$E45/[4]Sheet1!$D$367</f>
        <v>0</v>
      </c>
      <c r="K253" s="220" t="s">
        <v>999</v>
      </c>
      <c r="L253" s="255">
        <v>0</v>
      </c>
    </row>
    <row r="254" spans="2:12" s="220" customFormat="1" ht="15.5" x14ac:dyDescent="0.4">
      <c r="B254" s="220" t="str">
        <f>VLOOKUP(C254,[1]!Companies[#Data],3,FALSE)</f>
        <v>000116639-6</v>
      </c>
      <c r="C254" s="262" t="str">
        <f t="shared" si="7"/>
        <v>CEG Inniss-Trinity Trinidad Limited</v>
      </c>
      <c r="D254" s="220" t="s">
        <v>2081</v>
      </c>
      <c r="E254" s="221" t="s">
        <v>2116</v>
      </c>
      <c r="F254" s="220" t="s">
        <v>996</v>
      </c>
      <c r="G254" s="220" t="s">
        <v>996</v>
      </c>
      <c r="H254" s="261" t="str">
        <f>Table10[[#This Row],[Company]]</f>
        <v>CEG Inniss-Trinity Trinidad Limited</v>
      </c>
      <c r="I254" s="220" t="s">
        <v>1199</v>
      </c>
      <c r="J254" s="222">
        <f>'[6]CEG Innis Trinity'!$E$50/[4]Sheet1!$D$367</f>
        <v>0</v>
      </c>
      <c r="K254" s="220" t="s">
        <v>999</v>
      </c>
      <c r="L254" s="255">
        <v>0</v>
      </c>
    </row>
    <row r="255" spans="2:12" s="220" customFormat="1" ht="15.5" x14ac:dyDescent="0.4">
      <c r="B255" s="220" t="str">
        <f>VLOOKUP(C255,[1]!Companies[#Data],3,FALSE)</f>
        <v>100018664-7</v>
      </c>
      <c r="C255" s="262" t="str">
        <f>'[1]Part 3 - Reporting entities'!B35</f>
        <v>CEG Bonasse Trinidad Limited</v>
      </c>
      <c r="D255" s="220" t="s">
        <v>2081</v>
      </c>
      <c r="E255" s="221" t="s">
        <v>2082</v>
      </c>
      <c r="F255" s="220" t="s">
        <v>996</v>
      </c>
      <c r="G255" s="220" t="s">
        <v>996</v>
      </c>
      <c r="H255" s="261" t="str">
        <f>Table10[[#This Row],[Company]]</f>
        <v>CEG Bonasse Trinidad Limited</v>
      </c>
      <c r="I255" s="220" t="s">
        <v>1199</v>
      </c>
      <c r="J255" s="222">
        <f>'[6]CEG Bonasse'!$E14/[4]Sheet1!$D$367</f>
        <v>21796.164652990337</v>
      </c>
      <c r="K255" s="220" t="s">
        <v>999</v>
      </c>
      <c r="L255" s="255">
        <v>0</v>
      </c>
    </row>
    <row r="256" spans="2:12" s="220" customFormat="1" ht="15.5" x14ac:dyDescent="0.4">
      <c r="B256" s="220" t="str">
        <f>VLOOKUP(C256,[1]!Companies[#Data],3,FALSE)</f>
        <v>100018664-7</v>
      </c>
      <c r="C256" s="262" t="str">
        <f>C255</f>
        <v>CEG Bonasse Trinidad Limited</v>
      </c>
      <c r="D256" s="220" t="s">
        <v>2081</v>
      </c>
      <c r="E256" s="221" t="s">
        <v>2050</v>
      </c>
      <c r="F256" s="220" t="s">
        <v>996</v>
      </c>
      <c r="G256" s="220" t="s">
        <v>996</v>
      </c>
      <c r="H256" s="261" t="str">
        <f>Table10[[#This Row],[Company]]</f>
        <v>CEG Bonasse Trinidad Limited</v>
      </c>
      <c r="I256" s="220" t="s">
        <v>1199</v>
      </c>
      <c r="J256" s="222">
        <f>'[6]CEG Bonasse'!$E15/[4]Sheet1!$D$367</f>
        <v>0</v>
      </c>
      <c r="K256" s="220" t="s">
        <v>999</v>
      </c>
      <c r="L256" s="255">
        <v>0</v>
      </c>
    </row>
    <row r="257" spans="2:12" s="220" customFormat="1" ht="15.5" x14ac:dyDescent="0.4">
      <c r="B257" s="220" t="str">
        <f>VLOOKUP(C257,[1]!Companies[#Data],3,FALSE)</f>
        <v>100018664-7</v>
      </c>
      <c r="C257" s="262" t="str">
        <f t="shared" ref="C257:C284" si="8">C256</f>
        <v>CEG Bonasse Trinidad Limited</v>
      </c>
      <c r="D257" s="220" t="s">
        <v>2081</v>
      </c>
      <c r="E257" s="221" t="s">
        <v>2051</v>
      </c>
      <c r="F257" s="220" t="s">
        <v>996</v>
      </c>
      <c r="G257" s="220" t="s">
        <v>996</v>
      </c>
      <c r="H257" s="261" t="str">
        <f>Table10[[#This Row],[Company]]</f>
        <v>CEG Bonasse Trinidad Limited</v>
      </c>
      <c r="I257" s="220" t="s">
        <v>1199</v>
      </c>
      <c r="J257" s="222">
        <f>'[6]CEG Bonasse'!$E16/[4]Sheet1!$D$367</f>
        <v>0</v>
      </c>
      <c r="K257" s="220" t="s">
        <v>999</v>
      </c>
      <c r="L257" s="255">
        <v>0</v>
      </c>
    </row>
    <row r="258" spans="2:12" s="220" customFormat="1" ht="15.5" x14ac:dyDescent="0.4">
      <c r="B258" s="220" t="str">
        <f>VLOOKUP(C258,[1]!Companies[#Data],3,FALSE)</f>
        <v>100018664-7</v>
      </c>
      <c r="C258" s="262" t="str">
        <f t="shared" si="8"/>
        <v>CEG Bonasse Trinidad Limited</v>
      </c>
      <c r="D258" s="220" t="s">
        <v>2081</v>
      </c>
      <c r="E258" s="221" t="s">
        <v>2049</v>
      </c>
      <c r="F258" s="220" t="s">
        <v>996</v>
      </c>
      <c r="G258" s="220" t="s">
        <v>996</v>
      </c>
      <c r="H258" s="261" t="str">
        <f>Table10[[#This Row],[Company]]</f>
        <v>CEG Bonasse Trinidad Limited</v>
      </c>
      <c r="I258" s="220" t="s">
        <v>1199</v>
      </c>
      <c r="J258" s="222">
        <f>'[6]CEG Bonasse'!$E17/[4]Sheet1!$D$367</f>
        <v>0</v>
      </c>
      <c r="K258" s="220" t="s">
        <v>999</v>
      </c>
      <c r="L258" s="255">
        <v>0</v>
      </c>
    </row>
    <row r="259" spans="2:12" s="220" customFormat="1" ht="15.5" x14ac:dyDescent="0.4">
      <c r="B259" s="220" t="str">
        <f>VLOOKUP(C259,[1]!Companies[#Data],3,FALSE)</f>
        <v>100018664-7</v>
      </c>
      <c r="C259" s="262" t="str">
        <f t="shared" si="8"/>
        <v>CEG Bonasse Trinidad Limited</v>
      </c>
      <c r="D259" s="220" t="s">
        <v>2081</v>
      </c>
      <c r="E259" s="221" t="s">
        <v>2057</v>
      </c>
      <c r="F259" s="220" t="s">
        <v>996</v>
      </c>
      <c r="G259" s="220" t="s">
        <v>996</v>
      </c>
      <c r="H259" s="261" t="str">
        <f>Table10[[#This Row],[Company]]</f>
        <v>CEG Bonasse Trinidad Limited</v>
      </c>
      <c r="I259" s="220" t="s">
        <v>1199</v>
      </c>
      <c r="J259" s="222">
        <f>'[6]CEG Bonasse'!$E18/[4]Sheet1!$D$367</f>
        <v>1022.5485272387673</v>
      </c>
      <c r="K259" s="220" t="s">
        <v>999</v>
      </c>
      <c r="L259" s="255">
        <v>0</v>
      </c>
    </row>
    <row r="260" spans="2:12" s="220" customFormat="1" ht="15.5" x14ac:dyDescent="0.4">
      <c r="B260" s="220" t="str">
        <f>VLOOKUP(C260,[1]!Companies[#Data],3,FALSE)</f>
        <v>100018664-7</v>
      </c>
      <c r="C260" s="262" t="str">
        <f t="shared" si="8"/>
        <v>CEG Bonasse Trinidad Limited</v>
      </c>
      <c r="D260" s="220" t="s">
        <v>2081</v>
      </c>
      <c r="E260" s="221" t="s">
        <v>2054</v>
      </c>
      <c r="F260" s="220" t="s">
        <v>996</v>
      </c>
      <c r="G260" s="220" t="s">
        <v>996</v>
      </c>
      <c r="H260" s="261" t="str">
        <f>Table10[[#This Row],[Company]]</f>
        <v>CEG Bonasse Trinidad Limited</v>
      </c>
      <c r="I260" s="220" t="s">
        <v>1199</v>
      </c>
      <c r="J260" s="222">
        <f>'[6]CEG Bonasse'!$E19/[4]Sheet1!$D$367</f>
        <v>0</v>
      </c>
      <c r="K260" s="220" t="s">
        <v>999</v>
      </c>
      <c r="L260" s="255">
        <v>0</v>
      </c>
    </row>
    <row r="261" spans="2:12" s="220" customFormat="1" ht="31" x14ac:dyDescent="0.4">
      <c r="B261" s="220" t="str">
        <f>VLOOKUP(C261,[1]!Companies[#Data],3,FALSE)</f>
        <v>100018664-7</v>
      </c>
      <c r="C261" s="262" t="str">
        <f t="shared" si="8"/>
        <v>CEG Bonasse Trinidad Limited</v>
      </c>
      <c r="D261" s="220" t="s">
        <v>2081</v>
      </c>
      <c r="E261" s="221" t="s">
        <v>2048</v>
      </c>
      <c r="F261" s="220" t="s">
        <v>996</v>
      </c>
      <c r="G261" s="220" t="s">
        <v>996</v>
      </c>
      <c r="H261" s="261" t="str">
        <f>Table10[[#This Row],[Company]]</f>
        <v>CEG Bonasse Trinidad Limited</v>
      </c>
      <c r="I261" s="220" t="s">
        <v>1199</v>
      </c>
      <c r="J261" s="222">
        <f>'[6]CEG Bonasse'!$E20/[4]Sheet1!$D$367</f>
        <v>0</v>
      </c>
      <c r="K261" s="220" t="s">
        <v>999</v>
      </c>
      <c r="L261" s="255">
        <v>0</v>
      </c>
    </row>
    <row r="262" spans="2:12" s="220" customFormat="1" ht="31" x14ac:dyDescent="0.4">
      <c r="B262" s="220" t="str">
        <f>VLOOKUP(C262,[1]!Companies[#Data],3,FALSE)</f>
        <v>100018664-7</v>
      </c>
      <c r="C262" s="262" t="str">
        <f t="shared" si="8"/>
        <v>CEG Bonasse Trinidad Limited</v>
      </c>
      <c r="D262" s="220" t="s">
        <v>2081</v>
      </c>
      <c r="E262" s="221" t="s">
        <v>2085</v>
      </c>
      <c r="F262" s="220" t="s">
        <v>996</v>
      </c>
      <c r="G262" s="220" t="s">
        <v>996</v>
      </c>
      <c r="H262" s="261" t="str">
        <f>Table10[[#This Row],[Company]]</f>
        <v>CEG Bonasse Trinidad Limited</v>
      </c>
      <c r="I262" s="220" t="s">
        <v>1199</v>
      </c>
      <c r="J262" s="222">
        <f>'[6]CEG Bonasse'!$E21/[4]Sheet1!$D$367</f>
        <v>0</v>
      </c>
      <c r="K262" s="220" t="s">
        <v>999</v>
      </c>
      <c r="L262" s="255">
        <v>0</v>
      </c>
    </row>
    <row r="263" spans="2:12" s="220" customFormat="1" ht="15.5" x14ac:dyDescent="0.4">
      <c r="B263" s="220" t="str">
        <f>VLOOKUP(C263,[1]!Companies[#Data],3,FALSE)</f>
        <v>100018664-7</v>
      </c>
      <c r="C263" s="262" t="str">
        <f t="shared" si="8"/>
        <v>CEG Bonasse Trinidad Limited</v>
      </c>
      <c r="D263" s="220" t="s">
        <v>2081</v>
      </c>
      <c r="E263" s="221" t="s">
        <v>2107</v>
      </c>
      <c r="F263" s="220" t="s">
        <v>996</v>
      </c>
      <c r="G263" s="220" t="s">
        <v>996</v>
      </c>
      <c r="H263" s="261" t="str">
        <f>Table10[[#This Row],[Company]]</f>
        <v>CEG Bonasse Trinidad Limited</v>
      </c>
      <c r="I263" s="220" t="s">
        <v>1199</v>
      </c>
      <c r="J263" s="222">
        <f>'[6]CEG Bonasse'!$E22/[4]Sheet1!$D$367</f>
        <v>0</v>
      </c>
      <c r="K263" s="220" t="s">
        <v>999</v>
      </c>
      <c r="L263" s="255">
        <v>0</v>
      </c>
    </row>
    <row r="264" spans="2:12" s="220" customFormat="1" ht="15.5" x14ac:dyDescent="0.4">
      <c r="B264" s="220" t="str">
        <f>VLOOKUP(C264,[1]!Companies[#Data],3,FALSE)</f>
        <v>100018664-7</v>
      </c>
      <c r="C264" s="262" t="str">
        <f t="shared" si="8"/>
        <v>CEG Bonasse Trinidad Limited</v>
      </c>
      <c r="D264" s="220" t="s">
        <v>2081</v>
      </c>
      <c r="E264" s="221" t="s">
        <v>2075</v>
      </c>
      <c r="F264" s="220" t="s">
        <v>996</v>
      </c>
      <c r="G264" s="220" t="s">
        <v>996</v>
      </c>
      <c r="H264" s="261" t="str">
        <f>Table10[[#This Row],[Company]]</f>
        <v>CEG Bonasse Trinidad Limited</v>
      </c>
      <c r="I264" s="220" t="s">
        <v>1199</v>
      </c>
      <c r="J264" s="222">
        <f>'[6]CEG Bonasse'!$E23/[4]Sheet1!$D$367</f>
        <v>0</v>
      </c>
      <c r="K264" s="220" t="s">
        <v>999</v>
      </c>
      <c r="L264" s="255">
        <v>0</v>
      </c>
    </row>
    <row r="265" spans="2:12" s="220" customFormat="1" ht="15.5" x14ac:dyDescent="0.4">
      <c r="B265" s="220" t="str">
        <f>VLOOKUP(C265,[1]!Companies[#Data],3,FALSE)</f>
        <v>100018664-7</v>
      </c>
      <c r="C265" s="262" t="str">
        <f t="shared" si="8"/>
        <v>CEG Bonasse Trinidad Limited</v>
      </c>
      <c r="D265" s="220" t="s">
        <v>2081</v>
      </c>
      <c r="E265" s="221" t="s">
        <v>2076</v>
      </c>
      <c r="F265" s="220" t="s">
        <v>996</v>
      </c>
      <c r="G265" s="220" t="s">
        <v>996</v>
      </c>
      <c r="H265" s="261" t="str">
        <f>Table10[[#This Row],[Company]]</f>
        <v>CEG Bonasse Trinidad Limited</v>
      </c>
      <c r="I265" s="220" t="s">
        <v>1199</v>
      </c>
      <c r="J265" s="222">
        <f>'[6]CEG Bonasse'!$E24/[4]Sheet1!$D$367</f>
        <v>0</v>
      </c>
      <c r="K265" s="220" t="s">
        <v>999</v>
      </c>
      <c r="L265" s="255">
        <v>0</v>
      </c>
    </row>
    <row r="266" spans="2:12" s="220" customFormat="1" ht="15.5" x14ac:dyDescent="0.4">
      <c r="B266" s="220" t="str">
        <f>VLOOKUP(C266,[1]!Companies[#Data],3,FALSE)</f>
        <v>100018664-7</v>
      </c>
      <c r="C266" s="262" t="str">
        <f t="shared" si="8"/>
        <v>CEG Bonasse Trinidad Limited</v>
      </c>
      <c r="D266" s="238" t="s">
        <v>1968</v>
      </c>
      <c r="E266" s="221" t="s">
        <v>2059</v>
      </c>
      <c r="F266" s="220" t="s">
        <v>996</v>
      </c>
      <c r="G266" s="220" t="s">
        <v>996</v>
      </c>
      <c r="H266" s="261" t="str">
        <f>Table10[[#This Row],[Company]]</f>
        <v>CEG Bonasse Trinidad Limited</v>
      </c>
      <c r="I266" s="220" t="s">
        <v>1199</v>
      </c>
      <c r="J266" s="222">
        <f>'[6]CEG Bonasse'!$E28/[4]Sheet1!$D$367</f>
        <v>0</v>
      </c>
      <c r="K266" s="220" t="s">
        <v>999</v>
      </c>
      <c r="L266" s="255">
        <v>0</v>
      </c>
    </row>
    <row r="267" spans="2:12" s="220" customFormat="1" ht="15.5" x14ac:dyDescent="0.4">
      <c r="B267" s="220" t="str">
        <f>VLOOKUP(C267,[1]!Companies[#Data],3,FALSE)</f>
        <v>100018664-7</v>
      </c>
      <c r="C267" s="262" t="str">
        <f t="shared" si="8"/>
        <v>CEG Bonasse Trinidad Limited</v>
      </c>
      <c r="D267" s="238" t="s">
        <v>1968</v>
      </c>
      <c r="E267" s="221" t="s">
        <v>2108</v>
      </c>
      <c r="F267" s="220" t="s">
        <v>996</v>
      </c>
      <c r="G267" s="220" t="s">
        <v>996</v>
      </c>
      <c r="H267" s="261" t="str">
        <f>Table10[[#This Row],[Company]]</f>
        <v>CEG Bonasse Trinidad Limited</v>
      </c>
      <c r="I267" s="220" t="s">
        <v>1199</v>
      </c>
      <c r="J267" s="222">
        <f>'[6]CEG Bonasse'!$E29/[4]Sheet1!$D$367</f>
        <v>0</v>
      </c>
      <c r="K267" s="220" t="s">
        <v>999</v>
      </c>
      <c r="L267" s="255">
        <v>0</v>
      </c>
    </row>
    <row r="268" spans="2:12" s="220" customFormat="1" ht="15.5" x14ac:dyDescent="0.4">
      <c r="B268" s="220" t="str">
        <f>VLOOKUP(C268,[1]!Companies[#Data],3,FALSE)</f>
        <v>100018664-7</v>
      </c>
      <c r="C268" s="262" t="str">
        <f t="shared" si="8"/>
        <v>CEG Bonasse Trinidad Limited</v>
      </c>
      <c r="D268" s="238" t="s">
        <v>1968</v>
      </c>
      <c r="E268" s="221" t="s">
        <v>2083</v>
      </c>
      <c r="F268" s="220" t="s">
        <v>996</v>
      </c>
      <c r="G268" s="220" t="s">
        <v>996</v>
      </c>
      <c r="H268" s="261" t="str">
        <f>Table10[[#This Row],[Company]]</f>
        <v>CEG Bonasse Trinidad Limited</v>
      </c>
      <c r="I268" s="220" t="s">
        <v>1199</v>
      </c>
      <c r="J268" s="222">
        <f>'[6]CEG Bonasse'!$E30/[4]Sheet1!$D$367</f>
        <v>0</v>
      </c>
      <c r="K268" s="220" t="s">
        <v>999</v>
      </c>
      <c r="L268" s="255">
        <v>0</v>
      </c>
    </row>
    <row r="269" spans="2:12" s="220" customFormat="1" ht="15.5" x14ac:dyDescent="0.4">
      <c r="B269" s="220" t="str">
        <f>VLOOKUP(C269,[1]!Companies[#Data],3,FALSE)</f>
        <v>100018664-7</v>
      </c>
      <c r="C269" s="262" t="str">
        <f t="shared" si="8"/>
        <v>CEG Bonasse Trinidad Limited</v>
      </c>
      <c r="D269" s="238" t="s">
        <v>1968</v>
      </c>
      <c r="E269" s="221" t="s">
        <v>2109</v>
      </c>
      <c r="F269" s="220" t="s">
        <v>996</v>
      </c>
      <c r="G269" s="220" t="s">
        <v>996</v>
      </c>
      <c r="H269" s="261" t="str">
        <f>Table10[[#This Row],[Company]]</f>
        <v>CEG Bonasse Trinidad Limited</v>
      </c>
      <c r="I269" s="220" t="s">
        <v>1199</v>
      </c>
      <c r="J269" s="222">
        <f>'[6]CEG Bonasse'!$E31/[4]Sheet1!$D$367</f>
        <v>0</v>
      </c>
      <c r="K269" s="220" t="s">
        <v>999</v>
      </c>
      <c r="L269" s="255">
        <v>0</v>
      </c>
    </row>
    <row r="270" spans="2:12" s="220" customFormat="1" ht="15.5" x14ac:dyDescent="0.4">
      <c r="B270" s="220" t="str">
        <f>VLOOKUP(C270,[1]!Companies[#Data],3,FALSE)</f>
        <v>100018664-7</v>
      </c>
      <c r="C270" s="262" t="str">
        <f t="shared" si="8"/>
        <v>CEG Bonasse Trinidad Limited</v>
      </c>
      <c r="D270" s="238" t="s">
        <v>1968</v>
      </c>
      <c r="E270" s="221" t="s">
        <v>2073</v>
      </c>
      <c r="F270" s="220" t="s">
        <v>996</v>
      </c>
      <c r="G270" s="220" t="s">
        <v>996</v>
      </c>
      <c r="H270" s="261" t="str">
        <f>Table10[[#This Row],[Company]]</f>
        <v>CEG Bonasse Trinidad Limited</v>
      </c>
      <c r="I270" s="220" t="s">
        <v>1199</v>
      </c>
      <c r="J270" s="222">
        <f>'[6]CEG Bonasse'!$E32/[4]Sheet1!$D$367</f>
        <v>467.28480883285226</v>
      </c>
      <c r="K270" s="220" t="s">
        <v>999</v>
      </c>
      <c r="L270" s="255">
        <v>0</v>
      </c>
    </row>
    <row r="271" spans="2:12" s="220" customFormat="1" ht="31" x14ac:dyDescent="0.4">
      <c r="B271" s="220" t="str">
        <f>VLOOKUP(C271,[1]!Companies[#Data],3,FALSE)</f>
        <v>100018664-7</v>
      </c>
      <c r="C271" s="262" t="str">
        <f t="shared" si="8"/>
        <v>CEG Bonasse Trinidad Limited</v>
      </c>
      <c r="D271" s="238" t="s">
        <v>1968</v>
      </c>
      <c r="E271" s="221" t="s">
        <v>2062</v>
      </c>
      <c r="F271" s="220" t="s">
        <v>996</v>
      </c>
      <c r="G271" s="220" t="s">
        <v>996</v>
      </c>
      <c r="H271" s="261" t="str">
        <f>Table10[[#This Row],[Company]]</f>
        <v>CEG Bonasse Trinidad Limited</v>
      </c>
      <c r="I271" s="220" t="s">
        <v>1199</v>
      </c>
      <c r="J271" s="222">
        <f>'[6]CEG Bonasse'!$E33/[4]Sheet1!$D$367</f>
        <v>0</v>
      </c>
      <c r="K271" s="220" t="s">
        <v>999</v>
      </c>
      <c r="L271" s="255">
        <v>0</v>
      </c>
    </row>
    <row r="272" spans="2:12" s="220" customFormat="1" ht="15.5" x14ac:dyDescent="0.4">
      <c r="B272" s="220" t="str">
        <f>VLOOKUP(C272,[1]!Companies[#Data],3,FALSE)</f>
        <v>100018664-7</v>
      </c>
      <c r="C272" s="262" t="str">
        <f t="shared" si="8"/>
        <v>CEG Bonasse Trinidad Limited</v>
      </c>
      <c r="D272" s="238" t="s">
        <v>1968</v>
      </c>
      <c r="E272" s="221" t="s">
        <v>2110</v>
      </c>
      <c r="F272" s="220" t="s">
        <v>996</v>
      </c>
      <c r="G272" s="220" t="s">
        <v>996</v>
      </c>
      <c r="H272" s="261" t="str">
        <f>Table10[[#This Row],[Company]]</f>
        <v>CEG Bonasse Trinidad Limited</v>
      </c>
      <c r="I272" s="220" t="s">
        <v>1199</v>
      </c>
      <c r="J272" s="222">
        <f>'[6]CEG Bonasse'!$E34/[4]Sheet1!$D$367</f>
        <v>0</v>
      </c>
      <c r="K272" s="220" t="s">
        <v>999</v>
      </c>
      <c r="L272" s="255">
        <v>0</v>
      </c>
    </row>
    <row r="273" spans="2:12" s="220" customFormat="1" ht="15.5" x14ac:dyDescent="0.4">
      <c r="B273" s="220" t="str">
        <f>VLOOKUP(C273,[1]!Companies[#Data],3,FALSE)</f>
        <v>100018664-7</v>
      </c>
      <c r="C273" s="262" t="str">
        <f t="shared" si="8"/>
        <v>CEG Bonasse Trinidad Limited</v>
      </c>
      <c r="D273" s="238" t="s">
        <v>1968</v>
      </c>
      <c r="E273" s="221" t="s">
        <v>2111</v>
      </c>
      <c r="F273" s="220" t="s">
        <v>996</v>
      </c>
      <c r="G273" s="220" t="s">
        <v>996</v>
      </c>
      <c r="H273" s="261" t="str">
        <f>Table10[[#This Row],[Company]]</f>
        <v>CEG Bonasse Trinidad Limited</v>
      </c>
      <c r="I273" s="220" t="s">
        <v>1199</v>
      </c>
      <c r="J273" s="222">
        <f>'[6]CEG Bonasse'!$E35/[4]Sheet1!$D$367</f>
        <v>0</v>
      </c>
      <c r="K273" s="220" t="s">
        <v>999</v>
      </c>
      <c r="L273" s="255">
        <v>0</v>
      </c>
    </row>
    <row r="274" spans="2:12" s="220" customFormat="1" ht="15.5" x14ac:dyDescent="0.4">
      <c r="B274" s="220" t="str">
        <f>VLOOKUP(C274,[1]!Companies[#Data],3,FALSE)</f>
        <v>100018664-7</v>
      </c>
      <c r="C274" s="262" t="str">
        <f t="shared" si="8"/>
        <v>CEG Bonasse Trinidad Limited</v>
      </c>
      <c r="D274" s="238" t="s">
        <v>1968</v>
      </c>
      <c r="E274" s="221" t="s">
        <v>2112</v>
      </c>
      <c r="F274" s="220" t="s">
        <v>996</v>
      </c>
      <c r="G274" s="220" t="s">
        <v>996</v>
      </c>
      <c r="H274" s="261" t="str">
        <f>Table10[[#This Row],[Company]]</f>
        <v>CEG Bonasse Trinidad Limited</v>
      </c>
      <c r="I274" s="220" t="s">
        <v>1199</v>
      </c>
      <c r="J274" s="222">
        <f>'[6]CEG Bonasse'!$E36/[4]Sheet1!$D$367</f>
        <v>0</v>
      </c>
      <c r="K274" s="220" t="s">
        <v>999</v>
      </c>
      <c r="L274" s="255">
        <v>0</v>
      </c>
    </row>
    <row r="275" spans="2:12" s="220" customFormat="1" ht="15.5" x14ac:dyDescent="0.4">
      <c r="B275" s="220" t="str">
        <f>VLOOKUP(C275,[1]!Companies[#Data],3,FALSE)</f>
        <v>100018664-7</v>
      </c>
      <c r="C275" s="262" t="str">
        <f t="shared" si="8"/>
        <v>CEG Bonasse Trinidad Limited</v>
      </c>
      <c r="D275" s="238" t="s">
        <v>1968</v>
      </c>
      <c r="E275" s="221" t="s">
        <v>2113</v>
      </c>
      <c r="F275" s="220" t="s">
        <v>996</v>
      </c>
      <c r="G275" s="220" t="s">
        <v>996</v>
      </c>
      <c r="H275" s="261" t="str">
        <f>Table10[[#This Row],[Company]]</f>
        <v>CEG Bonasse Trinidad Limited</v>
      </c>
      <c r="I275" s="220" t="s">
        <v>1199</v>
      </c>
      <c r="J275" s="222">
        <f>'[6]CEG Bonasse'!$E37/[4]Sheet1!$D$367</f>
        <v>0</v>
      </c>
      <c r="K275" s="220" t="s">
        <v>999</v>
      </c>
      <c r="L275" s="255">
        <v>0</v>
      </c>
    </row>
    <row r="276" spans="2:12" s="220" customFormat="1" ht="15.5" x14ac:dyDescent="0.4">
      <c r="B276" s="220" t="str">
        <f>VLOOKUP(C276,[1]!Companies[#Data],3,FALSE)</f>
        <v>100018664-7</v>
      </c>
      <c r="C276" s="262" t="str">
        <f t="shared" si="8"/>
        <v>CEG Bonasse Trinidad Limited</v>
      </c>
      <c r="D276" s="238" t="s">
        <v>1968</v>
      </c>
      <c r="E276" s="221" t="s">
        <v>2074</v>
      </c>
      <c r="F276" s="220" t="s">
        <v>996</v>
      </c>
      <c r="G276" s="220" t="s">
        <v>996</v>
      </c>
      <c r="H276" s="261" t="str">
        <f>Table10[[#This Row],[Company]]</f>
        <v>CEG Bonasse Trinidad Limited</v>
      </c>
      <c r="I276" s="220" t="s">
        <v>1199</v>
      </c>
      <c r="J276" s="222">
        <f>'[6]CEG Bonasse'!$E38/[4]Sheet1!$D$367</f>
        <v>0</v>
      </c>
      <c r="K276" s="220" t="s">
        <v>999</v>
      </c>
      <c r="L276" s="255">
        <v>0</v>
      </c>
    </row>
    <row r="277" spans="2:12" s="220" customFormat="1" ht="15.5" x14ac:dyDescent="0.4">
      <c r="B277" s="220" t="str">
        <f>VLOOKUP(C277,[1]!Companies[#Data],3,FALSE)</f>
        <v>100018664-7</v>
      </c>
      <c r="C277" s="262" t="str">
        <f t="shared" si="8"/>
        <v>CEG Bonasse Trinidad Limited</v>
      </c>
      <c r="D277" s="238" t="s">
        <v>1968</v>
      </c>
      <c r="E277" s="221" t="s">
        <v>2064</v>
      </c>
      <c r="F277" s="220" t="s">
        <v>996</v>
      </c>
      <c r="G277" s="220" t="s">
        <v>996</v>
      </c>
      <c r="H277" s="261" t="str">
        <f>Table10[[#This Row],[Company]]</f>
        <v>CEG Bonasse Trinidad Limited</v>
      </c>
      <c r="I277" s="220" t="s">
        <v>1199</v>
      </c>
      <c r="J277" s="222">
        <f>'[6]CEG Bonasse'!$E39/[4]Sheet1!$D$367</f>
        <v>0</v>
      </c>
      <c r="K277" s="220" t="s">
        <v>999</v>
      </c>
      <c r="L277" s="255">
        <v>0</v>
      </c>
    </row>
    <row r="278" spans="2:12" s="220" customFormat="1" ht="15.5" x14ac:dyDescent="0.4">
      <c r="B278" s="220" t="str">
        <f>VLOOKUP(C278,[1]!Companies[#Data],3,FALSE)</f>
        <v>100018664-7</v>
      </c>
      <c r="C278" s="262" t="str">
        <f t="shared" si="8"/>
        <v>CEG Bonasse Trinidad Limited</v>
      </c>
      <c r="D278" s="238" t="s">
        <v>1968</v>
      </c>
      <c r="E278" s="221" t="s">
        <v>2065</v>
      </c>
      <c r="F278" s="220" t="s">
        <v>996</v>
      </c>
      <c r="G278" s="220" t="s">
        <v>996</v>
      </c>
      <c r="H278" s="261" t="str">
        <f>Table10[[#This Row],[Company]]</f>
        <v>CEG Bonasse Trinidad Limited</v>
      </c>
      <c r="I278" s="220" t="s">
        <v>1199</v>
      </c>
      <c r="J278" s="222">
        <f>'[6]CEG Bonasse'!$E40/[4]Sheet1!$D$367</f>
        <v>0</v>
      </c>
      <c r="K278" s="220" t="s">
        <v>999</v>
      </c>
      <c r="L278" s="255">
        <v>0</v>
      </c>
    </row>
    <row r="279" spans="2:12" s="220" customFormat="1" ht="15.5" x14ac:dyDescent="0.4">
      <c r="B279" s="220" t="str">
        <f>VLOOKUP(C279,[1]!Companies[#Data],3,FALSE)</f>
        <v>100018664-7</v>
      </c>
      <c r="C279" s="262" t="str">
        <f t="shared" si="8"/>
        <v>CEG Bonasse Trinidad Limited</v>
      </c>
      <c r="D279" s="238" t="s">
        <v>1968</v>
      </c>
      <c r="E279" s="221" t="s">
        <v>2114</v>
      </c>
      <c r="F279" s="220" t="s">
        <v>996</v>
      </c>
      <c r="G279" s="220" t="s">
        <v>996</v>
      </c>
      <c r="H279" s="261" t="str">
        <f>Table10[[#This Row],[Company]]</f>
        <v>CEG Bonasse Trinidad Limited</v>
      </c>
      <c r="I279" s="220" t="s">
        <v>1199</v>
      </c>
      <c r="J279" s="222">
        <f>'[6]CEG Bonasse'!$E41/[4]Sheet1!$D$367</f>
        <v>0</v>
      </c>
      <c r="K279" s="220" t="s">
        <v>999</v>
      </c>
      <c r="L279" s="255">
        <v>0</v>
      </c>
    </row>
    <row r="280" spans="2:12" s="220" customFormat="1" ht="15.5" x14ac:dyDescent="0.4">
      <c r="B280" s="220" t="str">
        <f>VLOOKUP(C280,[1]!Companies[#Data],3,FALSE)</f>
        <v>100018664-7</v>
      </c>
      <c r="C280" s="262" t="str">
        <f t="shared" si="8"/>
        <v>CEG Bonasse Trinidad Limited</v>
      </c>
      <c r="D280" s="238" t="s">
        <v>1968</v>
      </c>
      <c r="E280" s="221" t="s">
        <v>2069</v>
      </c>
      <c r="F280" s="220" t="s">
        <v>996</v>
      </c>
      <c r="G280" s="220" t="s">
        <v>996</v>
      </c>
      <c r="H280" s="261" t="str">
        <f>Table10[[#This Row],[Company]]</f>
        <v>CEG Bonasse Trinidad Limited</v>
      </c>
      <c r="I280" s="220" t="s">
        <v>1199</v>
      </c>
      <c r="J280" s="222">
        <f>'[6]CEG Bonasse'!$E42/[4]Sheet1!$D$367</f>
        <v>0</v>
      </c>
      <c r="K280" s="220" t="s">
        <v>999</v>
      </c>
      <c r="L280" s="255">
        <v>0</v>
      </c>
    </row>
    <row r="281" spans="2:12" s="220" customFormat="1" ht="15.5" x14ac:dyDescent="0.4">
      <c r="B281" s="220" t="str">
        <f>VLOOKUP(C281,[1]!Companies[#Data],3,FALSE)</f>
        <v>100018664-7</v>
      </c>
      <c r="C281" s="262" t="str">
        <f t="shared" si="8"/>
        <v>CEG Bonasse Trinidad Limited</v>
      </c>
      <c r="D281" s="238" t="s">
        <v>1968</v>
      </c>
      <c r="E281" s="221" t="s">
        <v>2070</v>
      </c>
      <c r="F281" s="220" t="s">
        <v>996</v>
      </c>
      <c r="G281" s="220" t="s">
        <v>996</v>
      </c>
      <c r="H281" s="261" t="str">
        <f>Table10[[#This Row],[Company]]</f>
        <v>CEG Bonasse Trinidad Limited</v>
      </c>
      <c r="I281" s="220" t="s">
        <v>1199</v>
      </c>
      <c r="J281" s="222">
        <f>'[6]CEG Bonasse'!$E43/[4]Sheet1!$D$367</f>
        <v>0</v>
      </c>
      <c r="K281" s="220" t="s">
        <v>999</v>
      </c>
      <c r="L281" s="255">
        <v>0</v>
      </c>
    </row>
    <row r="282" spans="2:12" s="220" customFormat="1" ht="15.5" x14ac:dyDescent="0.4">
      <c r="B282" s="220" t="str">
        <f>VLOOKUP(C282,[1]!Companies[#Data],3,FALSE)</f>
        <v>100018664-7</v>
      </c>
      <c r="C282" s="262" t="str">
        <f t="shared" si="8"/>
        <v>CEG Bonasse Trinidad Limited</v>
      </c>
      <c r="D282" s="238" t="s">
        <v>1968</v>
      </c>
      <c r="E282" s="221" t="s">
        <v>2115</v>
      </c>
      <c r="F282" s="220" t="s">
        <v>996</v>
      </c>
      <c r="G282" s="220" t="s">
        <v>996</v>
      </c>
      <c r="H282" s="261" t="str">
        <f>Table10[[#This Row],[Company]]</f>
        <v>CEG Bonasse Trinidad Limited</v>
      </c>
      <c r="I282" s="220" t="s">
        <v>1199</v>
      </c>
      <c r="J282" s="222">
        <f>'[6]CEG Bonasse'!$E44/[4]Sheet1!$D$367</f>
        <v>0</v>
      </c>
      <c r="K282" s="220" t="s">
        <v>999</v>
      </c>
      <c r="L282" s="255">
        <v>0</v>
      </c>
    </row>
    <row r="283" spans="2:12" s="220" customFormat="1" ht="15.5" x14ac:dyDescent="0.4">
      <c r="B283" s="220" t="str">
        <f>VLOOKUP(C283,[1]!Companies[#Data],3,FALSE)</f>
        <v>100018664-7</v>
      </c>
      <c r="C283" s="262" t="str">
        <f t="shared" si="8"/>
        <v>CEG Bonasse Trinidad Limited</v>
      </c>
      <c r="D283" s="238" t="s">
        <v>1968</v>
      </c>
      <c r="E283" s="221" t="s">
        <v>2072</v>
      </c>
      <c r="F283" s="220" t="s">
        <v>996</v>
      </c>
      <c r="G283" s="220" t="s">
        <v>996</v>
      </c>
      <c r="H283" s="261" t="str">
        <f>Table10[[#This Row],[Company]]</f>
        <v>CEG Bonasse Trinidad Limited</v>
      </c>
      <c r="I283" s="220" t="s">
        <v>1199</v>
      </c>
      <c r="J283" s="222">
        <f>'[6]CEG Bonasse'!$E45/[4]Sheet1!$D$367</f>
        <v>0</v>
      </c>
      <c r="K283" s="220" t="s">
        <v>999</v>
      </c>
      <c r="L283" s="255">
        <v>0</v>
      </c>
    </row>
    <row r="284" spans="2:12" s="220" customFormat="1" ht="15.5" x14ac:dyDescent="0.4">
      <c r="B284" s="220" t="str">
        <f>VLOOKUP(C284,[1]!Companies[#Data],3,FALSE)</f>
        <v>100018664-7</v>
      </c>
      <c r="C284" s="262" t="str">
        <f t="shared" si="8"/>
        <v>CEG Bonasse Trinidad Limited</v>
      </c>
      <c r="D284" s="220" t="s">
        <v>2081</v>
      </c>
      <c r="E284" s="221" t="s">
        <v>2116</v>
      </c>
      <c r="F284" s="220" t="s">
        <v>996</v>
      </c>
      <c r="G284" s="220" t="s">
        <v>996</v>
      </c>
      <c r="H284" s="261" t="str">
        <f>Table10[[#This Row],[Company]]</f>
        <v>CEG Bonasse Trinidad Limited</v>
      </c>
      <c r="I284" s="220" t="s">
        <v>1199</v>
      </c>
      <c r="J284" s="222">
        <f>'[6]CEG Bonasse'!$E$50/[4]Sheet1!$D$367</f>
        <v>0</v>
      </c>
      <c r="K284" s="220" t="s">
        <v>999</v>
      </c>
      <c r="L284" s="255">
        <v>0</v>
      </c>
    </row>
    <row r="285" spans="2:12" s="220" customFormat="1" ht="15.5" x14ac:dyDescent="0.4">
      <c r="B285" s="220" t="str">
        <f>VLOOKUP(C285,[1]!Companies[#Data],3,FALSE)</f>
        <v>100019007-1</v>
      </c>
      <c r="C285" s="262" t="str">
        <f>'[1]Part 3 - Reporting entities'!B36</f>
        <v xml:space="preserve">De Novo Energy Block 1A Limited </v>
      </c>
      <c r="D285" s="220" t="s">
        <v>2081</v>
      </c>
      <c r="E285" s="221" t="s">
        <v>2082</v>
      </c>
      <c r="F285" s="220" t="s">
        <v>996</v>
      </c>
      <c r="G285" s="220" t="s">
        <v>996</v>
      </c>
      <c r="H285" s="261" t="str">
        <f>Table10[[#This Row],[Company]]</f>
        <v xml:space="preserve">De Novo Energy Block 1A Limited </v>
      </c>
      <c r="I285" s="220" t="s">
        <v>1199</v>
      </c>
      <c r="J285" s="222">
        <f>'[7]De Novo'!$E14/[4]Sheet1!$D$367</f>
        <v>0</v>
      </c>
      <c r="K285" s="220" t="s">
        <v>999</v>
      </c>
      <c r="L285" s="255">
        <v>0</v>
      </c>
    </row>
    <row r="286" spans="2:12" s="220" customFormat="1" ht="15.5" x14ac:dyDescent="0.4">
      <c r="B286" s="220" t="str">
        <f>VLOOKUP(C286,[1]!Companies[#Data],3,FALSE)</f>
        <v>100019007-1</v>
      </c>
      <c r="C286" s="262" t="str">
        <f>C285</f>
        <v xml:space="preserve">De Novo Energy Block 1A Limited </v>
      </c>
      <c r="D286" s="220" t="s">
        <v>2081</v>
      </c>
      <c r="E286" s="221" t="s">
        <v>2050</v>
      </c>
      <c r="F286" s="220" t="s">
        <v>996</v>
      </c>
      <c r="G286" s="220" t="s">
        <v>996</v>
      </c>
      <c r="H286" s="261" t="str">
        <f>Table10[[#This Row],[Company]]</f>
        <v xml:space="preserve">De Novo Energy Block 1A Limited </v>
      </c>
      <c r="I286" s="220" t="s">
        <v>1199</v>
      </c>
      <c r="J286" s="222">
        <f>'[7]De Novo'!$E15/[4]Sheet1!$D$367</f>
        <v>11343522.865650363</v>
      </c>
      <c r="K286" s="220" t="s">
        <v>999</v>
      </c>
      <c r="L286" s="255">
        <v>0</v>
      </c>
    </row>
    <row r="287" spans="2:12" s="220" customFormat="1" ht="15.5" x14ac:dyDescent="0.4">
      <c r="B287" s="220" t="str">
        <f>VLOOKUP(C287,[1]!Companies[#Data],3,FALSE)</f>
        <v>100019007-1</v>
      </c>
      <c r="C287" s="262" t="str">
        <f t="shared" ref="C287:C314" si="9">C286</f>
        <v xml:space="preserve">De Novo Energy Block 1A Limited </v>
      </c>
      <c r="D287" s="220" t="s">
        <v>2081</v>
      </c>
      <c r="E287" s="221" t="s">
        <v>2051</v>
      </c>
      <c r="F287" s="220" t="s">
        <v>996</v>
      </c>
      <c r="G287" s="220" t="s">
        <v>996</v>
      </c>
      <c r="H287" s="261" t="str">
        <f>Table10[[#This Row],[Company]]</f>
        <v xml:space="preserve">De Novo Energy Block 1A Limited </v>
      </c>
      <c r="I287" s="220" t="s">
        <v>1199</v>
      </c>
      <c r="J287" s="222">
        <f>'[7]De Novo'!$E16/[4]Sheet1!$D$367</f>
        <v>2746326.5152971759</v>
      </c>
      <c r="K287" s="220" t="s">
        <v>999</v>
      </c>
      <c r="L287" s="255">
        <v>0</v>
      </c>
    </row>
    <row r="288" spans="2:12" s="220" customFormat="1" ht="15.5" x14ac:dyDescent="0.4">
      <c r="B288" s="220" t="str">
        <f>VLOOKUP(C288,[1]!Companies[#Data],3,FALSE)</f>
        <v>100019007-1</v>
      </c>
      <c r="C288" s="262" t="str">
        <f t="shared" si="9"/>
        <v xml:space="preserve">De Novo Energy Block 1A Limited </v>
      </c>
      <c r="D288" s="220" t="s">
        <v>2081</v>
      </c>
      <c r="E288" s="221" t="s">
        <v>2049</v>
      </c>
      <c r="F288" s="220" t="s">
        <v>996</v>
      </c>
      <c r="G288" s="220" t="s">
        <v>996</v>
      </c>
      <c r="H288" s="261" t="str">
        <f>Table10[[#This Row],[Company]]</f>
        <v xml:space="preserve">De Novo Energy Block 1A Limited </v>
      </c>
      <c r="I288" s="220" t="s">
        <v>1199</v>
      </c>
      <c r="J288" s="222">
        <f>'[7]De Novo'!$E17/[4]Sheet1!$D$367</f>
        <v>0</v>
      </c>
      <c r="K288" s="220" t="s">
        <v>999</v>
      </c>
      <c r="L288" s="255">
        <v>0</v>
      </c>
    </row>
    <row r="289" spans="2:12" s="220" customFormat="1" ht="15.5" x14ac:dyDescent="0.4">
      <c r="B289" s="220" t="str">
        <f>VLOOKUP(C289,[1]!Companies[#Data],3,FALSE)</f>
        <v>100019007-1</v>
      </c>
      <c r="C289" s="262" t="str">
        <f t="shared" si="9"/>
        <v xml:space="preserve">De Novo Energy Block 1A Limited </v>
      </c>
      <c r="D289" s="220" t="s">
        <v>2081</v>
      </c>
      <c r="E289" s="221" t="s">
        <v>2057</v>
      </c>
      <c r="F289" s="220" t="s">
        <v>996</v>
      </c>
      <c r="G289" s="220" t="s">
        <v>996</v>
      </c>
      <c r="H289" s="261" t="str">
        <f>Table10[[#This Row],[Company]]</f>
        <v xml:space="preserve">De Novo Energy Block 1A Limited </v>
      </c>
      <c r="I289" s="220" t="s">
        <v>1199</v>
      </c>
      <c r="J289" s="222">
        <f>'[7]De Novo'!$E18/[4]Sheet1!$D$367</f>
        <v>215312.3178022191</v>
      </c>
      <c r="K289" s="220" t="s">
        <v>999</v>
      </c>
      <c r="L289" s="255">
        <v>0</v>
      </c>
    </row>
    <row r="290" spans="2:12" s="220" customFormat="1" ht="15.5" x14ac:dyDescent="0.4">
      <c r="B290" s="220" t="str">
        <f>VLOOKUP(C290,[1]!Companies[#Data],3,FALSE)</f>
        <v>100019007-1</v>
      </c>
      <c r="C290" s="262" t="str">
        <f t="shared" si="9"/>
        <v xml:space="preserve">De Novo Energy Block 1A Limited </v>
      </c>
      <c r="D290" s="220" t="s">
        <v>2081</v>
      </c>
      <c r="E290" s="221" t="s">
        <v>2054</v>
      </c>
      <c r="F290" s="220" t="s">
        <v>996</v>
      </c>
      <c r="G290" s="220" t="s">
        <v>996</v>
      </c>
      <c r="H290" s="261" t="str">
        <f>Table10[[#This Row],[Company]]</f>
        <v xml:space="preserve">De Novo Energy Block 1A Limited </v>
      </c>
      <c r="I290" s="220" t="s">
        <v>1199</v>
      </c>
      <c r="J290" s="222">
        <f>'[7]De Novo'!$E19/[4]Sheet1!$D$367</f>
        <v>0</v>
      </c>
      <c r="K290" s="220" t="s">
        <v>999</v>
      </c>
      <c r="L290" s="255">
        <v>0</v>
      </c>
    </row>
    <row r="291" spans="2:12" s="220" customFormat="1" ht="31" x14ac:dyDescent="0.4">
      <c r="B291" s="220" t="str">
        <f>VLOOKUP(C291,[1]!Companies[#Data],3,FALSE)</f>
        <v>100019007-1</v>
      </c>
      <c r="C291" s="262" t="str">
        <f t="shared" si="9"/>
        <v xml:space="preserve">De Novo Energy Block 1A Limited </v>
      </c>
      <c r="D291" s="220" t="s">
        <v>2081</v>
      </c>
      <c r="E291" s="221" t="s">
        <v>2048</v>
      </c>
      <c r="F291" s="220" t="s">
        <v>996</v>
      </c>
      <c r="G291" s="220" t="s">
        <v>996</v>
      </c>
      <c r="H291" s="261" t="str">
        <f>Table10[[#This Row],[Company]]</f>
        <v xml:space="preserve">De Novo Energy Block 1A Limited </v>
      </c>
      <c r="I291" s="220" t="s">
        <v>1199</v>
      </c>
      <c r="J291" s="222">
        <f>'[7]De Novo'!$E20/[4]Sheet1!$D$367</f>
        <v>0</v>
      </c>
      <c r="K291" s="220" t="s">
        <v>999</v>
      </c>
      <c r="L291" s="255">
        <v>0</v>
      </c>
    </row>
    <row r="292" spans="2:12" s="220" customFormat="1" ht="31" x14ac:dyDescent="0.4">
      <c r="B292" s="220" t="str">
        <f>VLOOKUP(C292,[1]!Companies[#Data],3,FALSE)</f>
        <v>100019007-1</v>
      </c>
      <c r="C292" s="262" t="str">
        <f t="shared" si="9"/>
        <v xml:space="preserve">De Novo Energy Block 1A Limited </v>
      </c>
      <c r="D292" s="220" t="s">
        <v>2081</v>
      </c>
      <c r="E292" s="221" t="s">
        <v>2085</v>
      </c>
      <c r="F292" s="220" t="s">
        <v>996</v>
      </c>
      <c r="G292" s="220" t="s">
        <v>996</v>
      </c>
      <c r="H292" s="261" t="str">
        <f>Table10[[#This Row],[Company]]</f>
        <v xml:space="preserve">De Novo Energy Block 1A Limited </v>
      </c>
      <c r="I292" s="220" t="s">
        <v>1199</v>
      </c>
      <c r="J292" s="222">
        <f>'[7]De Novo'!$E21/[4]Sheet1!$D$367</f>
        <v>0</v>
      </c>
      <c r="K292" s="220" t="s">
        <v>999</v>
      </c>
      <c r="L292" s="255">
        <v>0</v>
      </c>
    </row>
    <row r="293" spans="2:12" s="220" customFormat="1" ht="15.5" x14ac:dyDescent="0.4">
      <c r="B293" s="220" t="str">
        <f>VLOOKUP(C293,[1]!Companies[#Data],3,FALSE)</f>
        <v>100019007-1</v>
      </c>
      <c r="C293" s="262" t="str">
        <f t="shared" si="9"/>
        <v xml:space="preserve">De Novo Energy Block 1A Limited </v>
      </c>
      <c r="D293" s="220" t="s">
        <v>2081</v>
      </c>
      <c r="E293" s="221" t="s">
        <v>2107</v>
      </c>
      <c r="F293" s="220" t="s">
        <v>996</v>
      </c>
      <c r="G293" s="220" t="s">
        <v>996</v>
      </c>
      <c r="H293" s="261" t="str">
        <f>Table10[[#This Row],[Company]]</f>
        <v xml:space="preserve">De Novo Energy Block 1A Limited </v>
      </c>
      <c r="I293" s="220" t="s">
        <v>1199</v>
      </c>
      <c r="J293" s="222">
        <f>'[7]De Novo'!$E22/[4]Sheet1!$D$367</f>
        <v>0</v>
      </c>
      <c r="K293" s="220" t="s">
        <v>999</v>
      </c>
      <c r="L293" s="255">
        <v>0</v>
      </c>
    </row>
    <row r="294" spans="2:12" s="220" customFormat="1" ht="15.5" x14ac:dyDescent="0.4">
      <c r="B294" s="220" t="str">
        <f>VLOOKUP(C294,[1]!Companies[#Data],3,FALSE)</f>
        <v>100019007-1</v>
      </c>
      <c r="C294" s="262" t="str">
        <f t="shared" si="9"/>
        <v xml:space="preserve">De Novo Energy Block 1A Limited </v>
      </c>
      <c r="D294" s="220" t="s">
        <v>2081</v>
      </c>
      <c r="E294" s="221" t="s">
        <v>2075</v>
      </c>
      <c r="F294" s="220" t="s">
        <v>996</v>
      </c>
      <c r="G294" s="220" t="s">
        <v>996</v>
      </c>
      <c r="H294" s="261" t="str">
        <f>Table10[[#This Row],[Company]]</f>
        <v xml:space="preserve">De Novo Energy Block 1A Limited </v>
      </c>
      <c r="I294" s="220" t="s">
        <v>1199</v>
      </c>
      <c r="J294" s="222">
        <f>'[7]De Novo'!$E23/[4]Sheet1!$D$367</f>
        <v>0</v>
      </c>
      <c r="K294" s="220" t="s">
        <v>999</v>
      </c>
      <c r="L294" s="255">
        <v>0</v>
      </c>
    </row>
    <row r="295" spans="2:12" s="220" customFormat="1" ht="15.5" x14ac:dyDescent="0.4">
      <c r="B295" s="220" t="str">
        <f>VLOOKUP(C295,[1]!Companies[#Data],3,FALSE)</f>
        <v>100019007-1</v>
      </c>
      <c r="C295" s="262" t="str">
        <f t="shared" si="9"/>
        <v xml:space="preserve">De Novo Energy Block 1A Limited </v>
      </c>
      <c r="D295" s="220" t="s">
        <v>2081</v>
      </c>
      <c r="E295" s="221" t="s">
        <v>2076</v>
      </c>
      <c r="F295" s="220" t="s">
        <v>996</v>
      </c>
      <c r="G295" s="220" t="s">
        <v>996</v>
      </c>
      <c r="H295" s="261" t="str">
        <f>Table10[[#This Row],[Company]]</f>
        <v xml:space="preserve">De Novo Energy Block 1A Limited </v>
      </c>
      <c r="I295" s="220" t="s">
        <v>1199</v>
      </c>
      <c r="J295" s="222">
        <f>'[7]De Novo'!$E24/[4]Sheet1!$D$367</f>
        <v>0</v>
      </c>
      <c r="K295" s="220" t="s">
        <v>999</v>
      </c>
      <c r="L295" s="255">
        <v>0</v>
      </c>
    </row>
    <row r="296" spans="2:12" s="220" customFormat="1" ht="15.5" x14ac:dyDescent="0.4">
      <c r="B296" s="220" t="str">
        <f>VLOOKUP(C296,[1]!Companies[#Data],3,FALSE)</f>
        <v>100019007-1</v>
      </c>
      <c r="C296" s="262" t="str">
        <f t="shared" si="9"/>
        <v xml:space="preserve">De Novo Energy Block 1A Limited </v>
      </c>
      <c r="D296" s="238" t="s">
        <v>1968</v>
      </c>
      <c r="E296" s="221" t="s">
        <v>2059</v>
      </c>
      <c r="F296" s="220" t="s">
        <v>996</v>
      </c>
      <c r="G296" s="220" t="s">
        <v>996</v>
      </c>
      <c r="H296" s="261" t="str">
        <f>Table10[[#This Row],[Company]]</f>
        <v xml:space="preserve">De Novo Energy Block 1A Limited </v>
      </c>
      <c r="I296" s="220" t="s">
        <v>1199</v>
      </c>
      <c r="J296" s="222">
        <f>'[7]De Novo'!$E28/[4]Sheet1!$D$367</f>
        <v>0</v>
      </c>
      <c r="K296" s="220" t="s">
        <v>999</v>
      </c>
      <c r="L296" s="255">
        <v>0</v>
      </c>
    </row>
    <row r="297" spans="2:12" s="220" customFormat="1" ht="15.5" x14ac:dyDescent="0.4">
      <c r="B297" s="220" t="str">
        <f>VLOOKUP(C297,[1]!Companies[#Data],3,FALSE)</f>
        <v>100019007-1</v>
      </c>
      <c r="C297" s="262" t="str">
        <f t="shared" si="9"/>
        <v xml:space="preserve">De Novo Energy Block 1A Limited </v>
      </c>
      <c r="D297" s="238" t="s">
        <v>1968</v>
      </c>
      <c r="E297" s="221" t="s">
        <v>2108</v>
      </c>
      <c r="F297" s="220" t="s">
        <v>996</v>
      </c>
      <c r="G297" s="220" t="s">
        <v>996</v>
      </c>
      <c r="H297" s="261" t="str">
        <f>Table10[[#This Row],[Company]]</f>
        <v xml:space="preserve">De Novo Energy Block 1A Limited </v>
      </c>
      <c r="I297" s="220" t="s">
        <v>1199</v>
      </c>
      <c r="J297" s="222">
        <f>'[7]De Novo'!$E29/[4]Sheet1!$D$367</f>
        <v>0</v>
      </c>
      <c r="K297" s="220" t="s">
        <v>999</v>
      </c>
      <c r="L297" s="255">
        <v>0</v>
      </c>
    </row>
    <row r="298" spans="2:12" s="220" customFormat="1" ht="15.5" x14ac:dyDescent="0.4">
      <c r="B298" s="220" t="str">
        <f>VLOOKUP(C298,[1]!Companies[#Data],3,FALSE)</f>
        <v>100019007-1</v>
      </c>
      <c r="C298" s="262" t="str">
        <f t="shared" si="9"/>
        <v xml:space="preserve">De Novo Energy Block 1A Limited </v>
      </c>
      <c r="D298" s="238" t="s">
        <v>1968</v>
      </c>
      <c r="E298" s="221" t="s">
        <v>2083</v>
      </c>
      <c r="F298" s="220" t="s">
        <v>996</v>
      </c>
      <c r="G298" s="220" t="s">
        <v>996</v>
      </c>
      <c r="H298" s="261" t="str">
        <f>Table10[[#This Row],[Company]]</f>
        <v xml:space="preserve">De Novo Energy Block 1A Limited </v>
      </c>
      <c r="I298" s="220" t="s">
        <v>1199</v>
      </c>
      <c r="J298" s="222">
        <f>'[7]De Novo'!$E30/[4]Sheet1!$D$367</f>
        <v>12800.821071362547</v>
      </c>
      <c r="K298" s="220" t="s">
        <v>999</v>
      </c>
      <c r="L298" s="255">
        <v>0</v>
      </c>
    </row>
    <row r="299" spans="2:12" s="220" customFormat="1" ht="15.5" x14ac:dyDescent="0.4">
      <c r="B299" s="220" t="str">
        <f>VLOOKUP(C299,[1]!Companies[#Data],3,FALSE)</f>
        <v>100019007-1</v>
      </c>
      <c r="C299" s="262" t="str">
        <f t="shared" si="9"/>
        <v xml:space="preserve">De Novo Energy Block 1A Limited </v>
      </c>
      <c r="D299" s="238" t="s">
        <v>1968</v>
      </c>
      <c r="E299" s="221" t="s">
        <v>2109</v>
      </c>
      <c r="F299" s="220" t="s">
        <v>996</v>
      </c>
      <c r="G299" s="220" t="s">
        <v>996</v>
      </c>
      <c r="H299" s="261" t="str">
        <f>Table10[[#This Row],[Company]]</f>
        <v xml:space="preserve">De Novo Energy Block 1A Limited </v>
      </c>
      <c r="I299" s="220" t="s">
        <v>1199</v>
      </c>
      <c r="J299" s="222">
        <f>'[7]De Novo'!$E31/[4]Sheet1!$D$367</f>
        <v>0</v>
      </c>
      <c r="K299" s="220" t="s">
        <v>999</v>
      </c>
      <c r="L299" s="255">
        <v>0</v>
      </c>
    </row>
    <row r="300" spans="2:12" s="220" customFormat="1" ht="15.5" x14ac:dyDescent="0.4">
      <c r="B300" s="220" t="str">
        <f>VLOOKUP(C300,[1]!Companies[#Data],3,FALSE)</f>
        <v>100019007-1</v>
      </c>
      <c r="C300" s="262" t="str">
        <f t="shared" si="9"/>
        <v xml:space="preserve">De Novo Energy Block 1A Limited </v>
      </c>
      <c r="D300" s="238" t="s">
        <v>1968</v>
      </c>
      <c r="E300" s="221" t="s">
        <v>2073</v>
      </c>
      <c r="F300" s="220" t="s">
        <v>996</v>
      </c>
      <c r="G300" s="220" t="s">
        <v>996</v>
      </c>
      <c r="H300" s="261" t="str">
        <f>Table10[[#This Row],[Company]]</f>
        <v xml:space="preserve">De Novo Energy Block 1A Limited </v>
      </c>
      <c r="I300" s="220" t="s">
        <v>1199</v>
      </c>
      <c r="J300" s="222">
        <f>'[7]De Novo'!$E32/[4]Sheet1!$D$367</f>
        <v>0</v>
      </c>
      <c r="K300" s="220" t="s">
        <v>999</v>
      </c>
      <c r="L300" s="255">
        <v>0</v>
      </c>
    </row>
    <row r="301" spans="2:12" s="220" customFormat="1" ht="31" x14ac:dyDescent="0.4">
      <c r="B301" s="220" t="str">
        <f>VLOOKUP(C301,[1]!Companies[#Data],3,FALSE)</f>
        <v>100019007-1</v>
      </c>
      <c r="C301" s="262" t="str">
        <f t="shared" si="9"/>
        <v xml:space="preserve">De Novo Energy Block 1A Limited </v>
      </c>
      <c r="D301" s="238" t="s">
        <v>1968</v>
      </c>
      <c r="E301" s="221" t="s">
        <v>2062</v>
      </c>
      <c r="F301" s="220" t="s">
        <v>996</v>
      </c>
      <c r="G301" s="220" t="s">
        <v>996</v>
      </c>
      <c r="H301" s="261" t="str">
        <f>Table10[[#This Row],[Company]]</f>
        <v xml:space="preserve">De Novo Energy Block 1A Limited </v>
      </c>
      <c r="I301" s="220" t="s">
        <v>1199</v>
      </c>
      <c r="J301" s="222">
        <f>'[7]De Novo'!$E33/[4]Sheet1!$D$367</f>
        <v>11528713.297161316</v>
      </c>
      <c r="K301" s="220" t="s">
        <v>999</v>
      </c>
      <c r="L301" s="255">
        <v>0</v>
      </c>
    </row>
    <row r="302" spans="2:12" s="220" customFormat="1" ht="15.5" x14ac:dyDescent="0.4">
      <c r="B302" s="220" t="str">
        <f>VLOOKUP(C302,[1]!Companies[#Data],3,FALSE)</f>
        <v>100019007-1</v>
      </c>
      <c r="C302" s="262" t="str">
        <f t="shared" si="9"/>
        <v xml:space="preserve">De Novo Energy Block 1A Limited </v>
      </c>
      <c r="D302" s="238" t="s">
        <v>1968</v>
      </c>
      <c r="E302" s="221" t="s">
        <v>2110</v>
      </c>
      <c r="F302" s="220" t="s">
        <v>996</v>
      </c>
      <c r="G302" s="220" t="s">
        <v>996</v>
      </c>
      <c r="H302" s="261" t="str">
        <f>Table10[[#This Row],[Company]]</f>
        <v xml:space="preserve">De Novo Energy Block 1A Limited </v>
      </c>
      <c r="I302" s="220" t="s">
        <v>1199</v>
      </c>
      <c r="J302" s="222">
        <f>'[7]De Novo'!$E34/[4]Sheet1!$D$367</f>
        <v>0</v>
      </c>
      <c r="K302" s="220" t="s">
        <v>999</v>
      </c>
      <c r="L302" s="255">
        <v>0</v>
      </c>
    </row>
    <row r="303" spans="2:12" s="220" customFormat="1" ht="15.5" x14ac:dyDescent="0.4">
      <c r="B303" s="220" t="str">
        <f>VLOOKUP(C303,[1]!Companies[#Data],3,FALSE)</f>
        <v>100019007-1</v>
      </c>
      <c r="C303" s="262" t="str">
        <f t="shared" si="9"/>
        <v xml:space="preserve">De Novo Energy Block 1A Limited </v>
      </c>
      <c r="D303" s="238" t="s">
        <v>1968</v>
      </c>
      <c r="E303" s="221" t="s">
        <v>2111</v>
      </c>
      <c r="F303" s="220" t="s">
        <v>996</v>
      </c>
      <c r="G303" s="220" t="s">
        <v>996</v>
      </c>
      <c r="H303" s="261" t="str">
        <f>Table10[[#This Row],[Company]]</f>
        <v xml:space="preserve">De Novo Energy Block 1A Limited </v>
      </c>
      <c r="I303" s="220" t="s">
        <v>1199</v>
      </c>
      <c r="J303" s="222">
        <f>'[7]De Novo'!$E35/[4]Sheet1!$D$367</f>
        <v>0</v>
      </c>
      <c r="K303" s="220" t="s">
        <v>999</v>
      </c>
      <c r="L303" s="255">
        <v>0</v>
      </c>
    </row>
    <row r="304" spans="2:12" s="220" customFormat="1" ht="15.5" x14ac:dyDescent="0.4">
      <c r="B304" s="220" t="str">
        <f>VLOOKUP(C304,[1]!Companies[#Data],3,FALSE)</f>
        <v>100019007-1</v>
      </c>
      <c r="C304" s="262" t="str">
        <f t="shared" si="9"/>
        <v xml:space="preserve">De Novo Energy Block 1A Limited </v>
      </c>
      <c r="D304" s="238" t="s">
        <v>1968</v>
      </c>
      <c r="E304" s="221" t="s">
        <v>2112</v>
      </c>
      <c r="F304" s="220" t="s">
        <v>996</v>
      </c>
      <c r="G304" s="220" t="s">
        <v>996</v>
      </c>
      <c r="H304" s="261" t="str">
        <f>Table10[[#This Row],[Company]]</f>
        <v xml:space="preserve">De Novo Energy Block 1A Limited </v>
      </c>
      <c r="I304" s="220" t="s">
        <v>1199</v>
      </c>
      <c r="J304" s="222">
        <f>'[7]De Novo'!$E36/[4]Sheet1!$D$367</f>
        <v>0</v>
      </c>
      <c r="K304" s="220" t="s">
        <v>999</v>
      </c>
      <c r="L304" s="255">
        <v>0</v>
      </c>
    </row>
    <row r="305" spans="2:12" s="220" customFormat="1" ht="15.5" x14ac:dyDescent="0.4">
      <c r="B305" s="220" t="str">
        <f>VLOOKUP(C305,[1]!Companies[#Data],3,FALSE)</f>
        <v>100019007-1</v>
      </c>
      <c r="C305" s="262" t="str">
        <f t="shared" si="9"/>
        <v xml:space="preserve">De Novo Energy Block 1A Limited </v>
      </c>
      <c r="D305" s="238" t="s">
        <v>1968</v>
      </c>
      <c r="E305" s="221" t="s">
        <v>2113</v>
      </c>
      <c r="F305" s="220" t="s">
        <v>996</v>
      </c>
      <c r="G305" s="220" t="s">
        <v>996</v>
      </c>
      <c r="H305" s="261" t="str">
        <f>Table10[[#This Row],[Company]]</f>
        <v xml:space="preserve">De Novo Energy Block 1A Limited </v>
      </c>
      <c r="I305" s="220" t="s">
        <v>1199</v>
      </c>
      <c r="J305" s="222">
        <f>'[7]De Novo'!$E37/[4]Sheet1!$D$367</f>
        <v>0</v>
      </c>
      <c r="K305" s="220" t="s">
        <v>999</v>
      </c>
      <c r="L305" s="255">
        <v>0</v>
      </c>
    </row>
    <row r="306" spans="2:12" s="220" customFormat="1" ht="15.5" x14ac:dyDescent="0.4">
      <c r="B306" s="220" t="str">
        <f>VLOOKUP(C306,[1]!Companies[#Data],3,FALSE)</f>
        <v>100019007-1</v>
      </c>
      <c r="C306" s="262" t="str">
        <f t="shared" si="9"/>
        <v xml:space="preserve">De Novo Energy Block 1A Limited </v>
      </c>
      <c r="D306" s="238" t="s">
        <v>1968</v>
      </c>
      <c r="E306" s="221" t="s">
        <v>2074</v>
      </c>
      <c r="F306" s="220" t="s">
        <v>996</v>
      </c>
      <c r="G306" s="220" t="s">
        <v>996</v>
      </c>
      <c r="H306" s="261" t="str">
        <f>Table10[[#This Row],[Company]]</f>
        <v xml:space="preserve">De Novo Energy Block 1A Limited </v>
      </c>
      <c r="I306" s="220" t="s">
        <v>1199</v>
      </c>
      <c r="J306" s="222">
        <f>'[7]De Novo'!$E38/[4]Sheet1!$D$367</f>
        <v>538127.96854257025</v>
      </c>
      <c r="K306" s="220" t="s">
        <v>999</v>
      </c>
      <c r="L306" s="255">
        <v>0</v>
      </c>
    </row>
    <row r="307" spans="2:12" s="220" customFormat="1" ht="15.5" x14ac:dyDescent="0.4">
      <c r="B307" s="220" t="str">
        <f>VLOOKUP(C307,[1]!Companies[#Data],3,FALSE)</f>
        <v>100019007-1</v>
      </c>
      <c r="C307" s="262" t="str">
        <f t="shared" si="9"/>
        <v xml:space="preserve">De Novo Energy Block 1A Limited </v>
      </c>
      <c r="D307" s="238" t="s">
        <v>1968</v>
      </c>
      <c r="E307" s="221" t="s">
        <v>2064</v>
      </c>
      <c r="F307" s="220" t="s">
        <v>996</v>
      </c>
      <c r="G307" s="220" t="s">
        <v>996</v>
      </c>
      <c r="H307" s="261" t="str">
        <f>Table10[[#This Row],[Company]]</f>
        <v xml:space="preserve">De Novo Energy Block 1A Limited </v>
      </c>
      <c r="I307" s="220" t="s">
        <v>1199</v>
      </c>
      <c r="J307" s="222">
        <f>'[7]De Novo'!$E39/[4]Sheet1!$D$367</f>
        <v>283479.06195497938</v>
      </c>
      <c r="K307" s="220" t="s">
        <v>999</v>
      </c>
      <c r="L307" s="255">
        <v>0</v>
      </c>
    </row>
    <row r="308" spans="2:12" s="220" customFormat="1" ht="15.5" x14ac:dyDescent="0.4">
      <c r="B308" s="220" t="str">
        <f>VLOOKUP(C308,[1]!Companies[#Data],3,FALSE)</f>
        <v>100019007-1</v>
      </c>
      <c r="C308" s="262" t="str">
        <f t="shared" si="9"/>
        <v xml:space="preserve">De Novo Energy Block 1A Limited </v>
      </c>
      <c r="D308" s="238" t="s">
        <v>1968</v>
      </c>
      <c r="E308" s="221" t="s">
        <v>2065</v>
      </c>
      <c r="F308" s="220" t="s">
        <v>996</v>
      </c>
      <c r="G308" s="220" t="s">
        <v>996</v>
      </c>
      <c r="H308" s="261" t="str">
        <f>Table10[[#This Row],[Company]]</f>
        <v xml:space="preserve">De Novo Energy Block 1A Limited </v>
      </c>
      <c r="I308" s="220" t="s">
        <v>1199</v>
      </c>
      <c r="J308" s="222">
        <f>'[7]De Novo'!$E40/[4]Sheet1!$D$367</f>
        <v>283479.06195497938</v>
      </c>
      <c r="K308" s="220" t="s">
        <v>999</v>
      </c>
      <c r="L308" s="255">
        <v>0</v>
      </c>
    </row>
    <row r="309" spans="2:12" s="220" customFormat="1" ht="15.5" x14ac:dyDescent="0.4">
      <c r="B309" s="220" t="str">
        <f>VLOOKUP(C309,[1]!Companies[#Data],3,FALSE)</f>
        <v>100019007-1</v>
      </c>
      <c r="C309" s="262" t="str">
        <f t="shared" si="9"/>
        <v xml:space="preserve">De Novo Energy Block 1A Limited </v>
      </c>
      <c r="D309" s="238" t="s">
        <v>1968</v>
      </c>
      <c r="E309" s="221" t="s">
        <v>2114</v>
      </c>
      <c r="F309" s="220" t="s">
        <v>996</v>
      </c>
      <c r="G309" s="220" t="s">
        <v>996</v>
      </c>
      <c r="H309" s="261" t="str">
        <f>Table10[[#This Row],[Company]]</f>
        <v xml:space="preserve">De Novo Energy Block 1A Limited </v>
      </c>
      <c r="I309" s="220" t="s">
        <v>1199</v>
      </c>
      <c r="J309" s="222">
        <f>'[7]De Novo'!$E41/[4]Sheet1!$D$367</f>
        <v>0</v>
      </c>
      <c r="K309" s="220" t="s">
        <v>999</v>
      </c>
      <c r="L309" s="255">
        <v>0</v>
      </c>
    </row>
    <row r="310" spans="2:12" s="220" customFormat="1" ht="15.5" x14ac:dyDescent="0.4">
      <c r="B310" s="220" t="str">
        <f>VLOOKUP(C310,[1]!Companies[#Data],3,FALSE)</f>
        <v>100019007-1</v>
      </c>
      <c r="C310" s="262" t="str">
        <f t="shared" si="9"/>
        <v xml:space="preserve">De Novo Energy Block 1A Limited </v>
      </c>
      <c r="D310" s="238" t="s">
        <v>1968</v>
      </c>
      <c r="E310" s="221" t="s">
        <v>2069</v>
      </c>
      <c r="F310" s="220" t="s">
        <v>996</v>
      </c>
      <c r="G310" s="220" t="s">
        <v>996</v>
      </c>
      <c r="H310" s="261" t="str">
        <f>Table10[[#This Row],[Company]]</f>
        <v xml:space="preserve">De Novo Energy Block 1A Limited </v>
      </c>
      <c r="I310" s="220" t="s">
        <v>1199</v>
      </c>
      <c r="J310" s="222">
        <f>'[7]De Novo'!$E42/[4]Sheet1!$D$367</f>
        <v>0</v>
      </c>
      <c r="K310" s="220" t="s">
        <v>999</v>
      </c>
      <c r="L310" s="255">
        <v>0</v>
      </c>
    </row>
    <row r="311" spans="2:12" s="220" customFormat="1" ht="15.5" x14ac:dyDescent="0.4">
      <c r="B311" s="220" t="str">
        <f>VLOOKUP(C311,[1]!Companies[#Data],3,FALSE)</f>
        <v>100019007-1</v>
      </c>
      <c r="C311" s="262" t="str">
        <f t="shared" si="9"/>
        <v xml:space="preserve">De Novo Energy Block 1A Limited </v>
      </c>
      <c r="D311" s="238" t="s">
        <v>1968</v>
      </c>
      <c r="E311" s="221" t="s">
        <v>2070</v>
      </c>
      <c r="F311" s="220" t="s">
        <v>996</v>
      </c>
      <c r="G311" s="220" t="s">
        <v>996</v>
      </c>
      <c r="H311" s="261" t="str">
        <f>Table10[[#This Row],[Company]]</f>
        <v xml:space="preserve">De Novo Energy Block 1A Limited </v>
      </c>
      <c r="I311" s="220" t="s">
        <v>1199</v>
      </c>
      <c r="J311" s="222">
        <f>'[7]De Novo'!$E43/[4]Sheet1!$D$367</f>
        <v>24980.273239500413</v>
      </c>
      <c r="K311" s="220" t="s">
        <v>999</v>
      </c>
      <c r="L311" s="255">
        <v>0</v>
      </c>
    </row>
    <row r="312" spans="2:12" s="220" customFormat="1" ht="15.5" x14ac:dyDescent="0.4">
      <c r="B312" s="220" t="str">
        <f>VLOOKUP(C312,[1]!Companies[#Data],3,FALSE)</f>
        <v>100019007-1</v>
      </c>
      <c r="C312" s="262" t="str">
        <f t="shared" si="9"/>
        <v xml:space="preserve">De Novo Energy Block 1A Limited </v>
      </c>
      <c r="D312" s="238" t="s">
        <v>1968</v>
      </c>
      <c r="E312" s="221" t="s">
        <v>2115</v>
      </c>
      <c r="F312" s="220" t="s">
        <v>996</v>
      </c>
      <c r="G312" s="220" t="s">
        <v>996</v>
      </c>
      <c r="H312" s="261" t="str">
        <f>Table10[[#This Row],[Company]]</f>
        <v xml:space="preserve">De Novo Energy Block 1A Limited </v>
      </c>
      <c r="I312" s="220" t="s">
        <v>1199</v>
      </c>
      <c r="J312" s="222">
        <f>'[7]De Novo'!$E44/[4]Sheet1!$D$367</f>
        <v>0</v>
      </c>
      <c r="K312" s="220" t="s">
        <v>999</v>
      </c>
      <c r="L312" s="255">
        <v>0</v>
      </c>
    </row>
    <row r="313" spans="2:12" s="220" customFormat="1" ht="15.5" x14ac:dyDescent="0.4">
      <c r="B313" s="220" t="str">
        <f>VLOOKUP(C313,[1]!Companies[#Data],3,FALSE)</f>
        <v>100019007-1</v>
      </c>
      <c r="C313" s="262" t="str">
        <f t="shared" si="9"/>
        <v xml:space="preserve">De Novo Energy Block 1A Limited </v>
      </c>
      <c r="D313" s="238" t="s">
        <v>1968</v>
      </c>
      <c r="E313" s="221" t="s">
        <v>2072</v>
      </c>
      <c r="F313" s="220" t="s">
        <v>996</v>
      </c>
      <c r="G313" s="220" t="s">
        <v>996</v>
      </c>
      <c r="H313" s="261" t="str">
        <f>Table10[[#This Row],[Company]]</f>
        <v xml:space="preserve">De Novo Energy Block 1A Limited </v>
      </c>
      <c r="I313" s="220" t="s">
        <v>1199</v>
      </c>
      <c r="J313" s="222">
        <f>'[7]De Novo'!$E45/[4]Sheet1!$D$367</f>
        <v>0</v>
      </c>
      <c r="K313" s="220" t="s">
        <v>999</v>
      </c>
      <c r="L313" s="255">
        <v>0</v>
      </c>
    </row>
    <row r="314" spans="2:12" s="220" customFormat="1" ht="15.5" x14ac:dyDescent="0.4">
      <c r="B314" s="220" t="str">
        <f>VLOOKUP(C314,[1]!Companies[#Data],3,FALSE)</f>
        <v>100019007-1</v>
      </c>
      <c r="C314" s="262" t="str">
        <f t="shared" si="9"/>
        <v xml:space="preserve">De Novo Energy Block 1A Limited </v>
      </c>
      <c r="D314" s="220" t="s">
        <v>2081</v>
      </c>
      <c r="E314" s="221" t="s">
        <v>2116</v>
      </c>
      <c r="F314" s="220" t="s">
        <v>996</v>
      </c>
      <c r="G314" s="220" t="s">
        <v>996</v>
      </c>
      <c r="H314" s="261" t="str">
        <f>Table10[[#This Row],[Company]]</f>
        <v xml:space="preserve">De Novo Energy Block 1A Limited </v>
      </c>
      <c r="I314" s="220" t="s">
        <v>1199</v>
      </c>
      <c r="J314" s="222">
        <f>'[7]De Novo'!$E$50/[4]Sheet1!$D$367</f>
        <v>0</v>
      </c>
      <c r="K314" s="220" t="s">
        <v>999</v>
      </c>
      <c r="L314" s="255">
        <v>0</v>
      </c>
    </row>
    <row r="315" spans="2:12" s="220" customFormat="1" ht="15.5" x14ac:dyDescent="0.4">
      <c r="B315" s="220" t="str">
        <f>VLOOKUP(C315,[1]!Companies[#Data],3,FALSE)</f>
        <v>000124867-0</v>
      </c>
      <c r="C315" s="262" t="str">
        <f>'[1]Part 3 - Reporting entities'!B37</f>
        <v xml:space="preserve">EOG Resources Trinidad Block 4(a) Unlimited </v>
      </c>
      <c r="D315" s="220" t="s">
        <v>2081</v>
      </c>
      <c r="E315" s="221" t="s">
        <v>2082</v>
      </c>
      <c r="F315" s="220" t="s">
        <v>996</v>
      </c>
      <c r="G315" s="220" t="s">
        <v>996</v>
      </c>
      <c r="H315" s="261" t="str">
        <f>Table10[[#This Row],[Company]]</f>
        <v xml:space="preserve">EOG Resources Trinidad Block 4(a) Unlimited </v>
      </c>
      <c r="I315" s="220" t="s">
        <v>1199</v>
      </c>
      <c r="J315" s="222">
        <f>'[8]EOG Resources Trinidad Block 4A'!$E14/[4]Sheet1!$D$367</f>
        <v>0</v>
      </c>
      <c r="K315" s="220" t="s">
        <v>999</v>
      </c>
      <c r="L315" s="255">
        <v>0</v>
      </c>
    </row>
    <row r="316" spans="2:12" s="220" customFormat="1" ht="15.5" x14ac:dyDescent="0.4">
      <c r="B316" s="220" t="str">
        <f>VLOOKUP(C316,[1]!Companies[#Data],3,FALSE)</f>
        <v>000124867-0</v>
      </c>
      <c r="C316" s="262" t="str">
        <f>C315</f>
        <v xml:space="preserve">EOG Resources Trinidad Block 4(a) Unlimited </v>
      </c>
      <c r="D316" s="220" t="s">
        <v>2081</v>
      </c>
      <c r="E316" s="221" t="s">
        <v>2050</v>
      </c>
      <c r="F316" s="220" t="s">
        <v>996</v>
      </c>
      <c r="G316" s="220" t="s">
        <v>996</v>
      </c>
      <c r="H316" s="261" t="str">
        <f>Table10[[#This Row],[Company]]</f>
        <v xml:space="preserve">EOG Resources Trinidad Block 4(a) Unlimited </v>
      </c>
      <c r="I316" s="220" t="s">
        <v>1199</v>
      </c>
      <c r="J316" s="222">
        <f>'[8]EOG Resources Trinidad Block 4A'!$E15/[4]Sheet1!$D$367</f>
        <v>30935552.440323498</v>
      </c>
      <c r="K316" s="220" t="s">
        <v>999</v>
      </c>
      <c r="L316" s="255">
        <v>0</v>
      </c>
    </row>
    <row r="317" spans="2:12" s="220" customFormat="1" ht="15.5" x14ac:dyDescent="0.4">
      <c r="B317" s="220" t="str">
        <f>VLOOKUP(C317,[1]!Companies[#Data],3,FALSE)</f>
        <v>000124867-0</v>
      </c>
      <c r="C317" s="262" t="str">
        <f t="shared" ref="C317:C344" si="10">C316</f>
        <v xml:space="preserve">EOG Resources Trinidad Block 4(a) Unlimited </v>
      </c>
      <c r="D317" s="220" t="s">
        <v>2081</v>
      </c>
      <c r="E317" s="221" t="s">
        <v>2051</v>
      </c>
      <c r="F317" s="220" t="s">
        <v>996</v>
      </c>
      <c r="G317" s="220" t="s">
        <v>996</v>
      </c>
      <c r="H317" s="261" t="str">
        <f>Table10[[#This Row],[Company]]</f>
        <v xml:space="preserve">EOG Resources Trinidad Block 4(a) Unlimited </v>
      </c>
      <c r="I317" s="220" t="s">
        <v>1199</v>
      </c>
      <c r="J317" s="222">
        <f>'[8]EOG Resources Trinidad Block 4A'!$E16/[4]Sheet1!$D$367</f>
        <v>3093555.2440323499</v>
      </c>
      <c r="K317" s="220" t="s">
        <v>999</v>
      </c>
      <c r="L317" s="255">
        <v>0</v>
      </c>
    </row>
    <row r="318" spans="2:12" s="220" customFormat="1" ht="15.5" x14ac:dyDescent="0.4">
      <c r="B318" s="220" t="str">
        <f>VLOOKUP(C318,[1]!Companies[#Data],3,FALSE)</f>
        <v>000124867-0</v>
      </c>
      <c r="C318" s="262" t="str">
        <f t="shared" si="10"/>
        <v xml:space="preserve">EOG Resources Trinidad Block 4(a) Unlimited </v>
      </c>
      <c r="D318" s="220" t="s">
        <v>2081</v>
      </c>
      <c r="E318" s="221" t="s">
        <v>2049</v>
      </c>
      <c r="F318" s="220" t="s">
        <v>996</v>
      </c>
      <c r="G318" s="220" t="s">
        <v>996</v>
      </c>
      <c r="H318" s="261" t="str">
        <f>Table10[[#This Row],[Company]]</f>
        <v xml:space="preserve">EOG Resources Trinidad Block 4(a) Unlimited </v>
      </c>
      <c r="I318" s="220" t="s">
        <v>1199</v>
      </c>
      <c r="J318" s="222">
        <f>'[8]EOG Resources Trinidad Block 4A'!$E17/[4]Sheet1!$D$367</f>
        <v>0</v>
      </c>
      <c r="K318" s="220" t="s">
        <v>999</v>
      </c>
      <c r="L318" s="255">
        <v>0</v>
      </c>
    </row>
    <row r="319" spans="2:12" s="220" customFormat="1" ht="15.5" x14ac:dyDescent="0.4">
      <c r="B319" s="220" t="str">
        <f>VLOOKUP(C319,[1]!Companies[#Data],3,FALSE)</f>
        <v>000124867-0</v>
      </c>
      <c r="C319" s="262" t="str">
        <f t="shared" si="10"/>
        <v xml:space="preserve">EOG Resources Trinidad Block 4(a) Unlimited </v>
      </c>
      <c r="D319" s="220" t="s">
        <v>2081</v>
      </c>
      <c r="E319" s="221" t="s">
        <v>2057</v>
      </c>
      <c r="F319" s="220" t="s">
        <v>996</v>
      </c>
      <c r="G319" s="220" t="s">
        <v>996</v>
      </c>
      <c r="H319" s="261" t="str">
        <f>Table10[[#This Row],[Company]]</f>
        <v xml:space="preserve">EOG Resources Trinidad Block 4(a) Unlimited </v>
      </c>
      <c r="I319" s="220" t="s">
        <v>1199</v>
      </c>
      <c r="J319" s="222">
        <f>'[8]EOG Resources Trinidad Block 4A'!$E18/[4]Sheet1!$D$367</f>
        <v>167651.33951771533</v>
      </c>
      <c r="K319" s="220" t="s">
        <v>999</v>
      </c>
      <c r="L319" s="255">
        <v>0</v>
      </c>
    </row>
    <row r="320" spans="2:12" s="220" customFormat="1" ht="15.5" x14ac:dyDescent="0.4">
      <c r="B320" s="220" t="str">
        <f>VLOOKUP(C320,[1]!Companies[#Data],3,FALSE)</f>
        <v>000124867-0</v>
      </c>
      <c r="C320" s="262" t="str">
        <f t="shared" si="10"/>
        <v xml:space="preserve">EOG Resources Trinidad Block 4(a) Unlimited </v>
      </c>
      <c r="D320" s="220" t="s">
        <v>2081</v>
      </c>
      <c r="E320" s="221" t="s">
        <v>2054</v>
      </c>
      <c r="F320" s="220" t="s">
        <v>996</v>
      </c>
      <c r="G320" s="220" t="s">
        <v>996</v>
      </c>
      <c r="H320" s="261" t="str">
        <f>Table10[[#This Row],[Company]]</f>
        <v xml:space="preserve">EOG Resources Trinidad Block 4(a) Unlimited </v>
      </c>
      <c r="I320" s="220" t="s">
        <v>1199</v>
      </c>
      <c r="J320" s="222">
        <f>'[8]EOG Resources Trinidad Block 4A'!$E19/[4]Sheet1!$D$367</f>
        <v>0</v>
      </c>
      <c r="K320" s="220" t="s">
        <v>999</v>
      </c>
      <c r="L320" s="255">
        <v>0</v>
      </c>
    </row>
    <row r="321" spans="2:12" s="220" customFormat="1" ht="31" x14ac:dyDescent="0.4">
      <c r="B321" s="220" t="str">
        <f>VLOOKUP(C321,[1]!Companies[#Data],3,FALSE)</f>
        <v>000124867-0</v>
      </c>
      <c r="C321" s="262" t="str">
        <f t="shared" si="10"/>
        <v xml:space="preserve">EOG Resources Trinidad Block 4(a) Unlimited </v>
      </c>
      <c r="D321" s="220" t="s">
        <v>2081</v>
      </c>
      <c r="E321" s="221" t="s">
        <v>2048</v>
      </c>
      <c r="F321" s="220" t="s">
        <v>996</v>
      </c>
      <c r="G321" s="220" t="s">
        <v>996</v>
      </c>
      <c r="H321" s="261" t="str">
        <f>Table10[[#This Row],[Company]]</f>
        <v xml:space="preserve">EOG Resources Trinidad Block 4(a) Unlimited </v>
      </c>
      <c r="I321" s="220" t="s">
        <v>1199</v>
      </c>
      <c r="J321" s="222">
        <f>'[8]EOG Resources Trinidad Block 4A'!$E20/[4]Sheet1!$D$367</f>
        <v>0</v>
      </c>
      <c r="K321" s="220" t="s">
        <v>999</v>
      </c>
      <c r="L321" s="255">
        <v>0</v>
      </c>
    </row>
    <row r="322" spans="2:12" s="220" customFormat="1" ht="31" x14ac:dyDescent="0.4">
      <c r="B322" s="220" t="str">
        <f>VLOOKUP(C322,[1]!Companies[#Data],3,FALSE)</f>
        <v>000124867-0</v>
      </c>
      <c r="C322" s="262" t="str">
        <f t="shared" si="10"/>
        <v xml:space="preserve">EOG Resources Trinidad Block 4(a) Unlimited </v>
      </c>
      <c r="D322" s="220" t="s">
        <v>2081</v>
      </c>
      <c r="E322" s="221" t="s">
        <v>2085</v>
      </c>
      <c r="F322" s="220" t="s">
        <v>996</v>
      </c>
      <c r="G322" s="220" t="s">
        <v>996</v>
      </c>
      <c r="H322" s="261" t="str">
        <f>Table10[[#This Row],[Company]]</f>
        <v xml:space="preserve">EOG Resources Trinidad Block 4(a) Unlimited </v>
      </c>
      <c r="I322" s="220" t="s">
        <v>1199</v>
      </c>
      <c r="J322" s="222">
        <f>'[8]EOG Resources Trinidad Block 4A'!$E21/[4]Sheet1!$D$367</f>
        <v>0</v>
      </c>
      <c r="K322" s="220" t="s">
        <v>999</v>
      </c>
      <c r="L322" s="255">
        <v>0</v>
      </c>
    </row>
    <row r="323" spans="2:12" s="220" customFormat="1" ht="15.5" x14ac:dyDescent="0.4">
      <c r="B323" s="220" t="str">
        <f>VLOOKUP(C323,[1]!Companies[#Data],3,FALSE)</f>
        <v>000124867-0</v>
      </c>
      <c r="C323" s="262" t="str">
        <f t="shared" si="10"/>
        <v xml:space="preserve">EOG Resources Trinidad Block 4(a) Unlimited </v>
      </c>
      <c r="D323" s="220" t="s">
        <v>2081</v>
      </c>
      <c r="E323" s="221" t="s">
        <v>2107</v>
      </c>
      <c r="F323" s="220" t="s">
        <v>996</v>
      </c>
      <c r="G323" s="220" t="s">
        <v>996</v>
      </c>
      <c r="H323" s="261" t="str">
        <f>Table10[[#This Row],[Company]]</f>
        <v xml:space="preserve">EOG Resources Trinidad Block 4(a) Unlimited </v>
      </c>
      <c r="I323" s="220" t="s">
        <v>1199</v>
      </c>
      <c r="J323" s="222">
        <f>'[8]EOG Resources Trinidad Block 4A'!$E22/[4]Sheet1!$D$367</f>
        <v>0</v>
      </c>
      <c r="K323" s="220" t="s">
        <v>999</v>
      </c>
      <c r="L323" s="255">
        <v>0</v>
      </c>
    </row>
    <row r="324" spans="2:12" s="220" customFormat="1" ht="15.5" x14ac:dyDescent="0.4">
      <c r="B324" s="220" t="str">
        <f>VLOOKUP(C324,[1]!Companies[#Data],3,FALSE)</f>
        <v>000124867-0</v>
      </c>
      <c r="C324" s="262" t="str">
        <f t="shared" si="10"/>
        <v xml:space="preserve">EOG Resources Trinidad Block 4(a) Unlimited </v>
      </c>
      <c r="D324" s="220" t="s">
        <v>2081</v>
      </c>
      <c r="E324" s="221" t="s">
        <v>2075</v>
      </c>
      <c r="F324" s="220" t="s">
        <v>996</v>
      </c>
      <c r="G324" s="220" t="s">
        <v>996</v>
      </c>
      <c r="H324" s="261" t="str">
        <f>Table10[[#This Row],[Company]]</f>
        <v xml:space="preserve">EOG Resources Trinidad Block 4(a) Unlimited </v>
      </c>
      <c r="I324" s="220" t="s">
        <v>1199</v>
      </c>
      <c r="J324" s="222">
        <f>'[8]EOG Resources Trinidad Block 4A'!$E23/[4]Sheet1!$D$367</f>
        <v>0</v>
      </c>
      <c r="K324" s="220" t="s">
        <v>999</v>
      </c>
      <c r="L324" s="255">
        <v>0</v>
      </c>
    </row>
    <row r="325" spans="2:12" s="220" customFormat="1" ht="15.5" x14ac:dyDescent="0.4">
      <c r="B325" s="220" t="str">
        <f>VLOOKUP(C325,[1]!Companies[#Data],3,FALSE)</f>
        <v>000124867-0</v>
      </c>
      <c r="C325" s="262" t="str">
        <f t="shared" si="10"/>
        <v xml:space="preserve">EOG Resources Trinidad Block 4(a) Unlimited </v>
      </c>
      <c r="D325" s="220" t="s">
        <v>2081</v>
      </c>
      <c r="E325" s="221" t="s">
        <v>2076</v>
      </c>
      <c r="F325" s="220" t="s">
        <v>996</v>
      </c>
      <c r="G325" s="220" t="s">
        <v>996</v>
      </c>
      <c r="H325" s="261" t="str">
        <f>Table10[[#This Row],[Company]]</f>
        <v xml:space="preserve">EOG Resources Trinidad Block 4(a) Unlimited </v>
      </c>
      <c r="I325" s="220" t="s">
        <v>1199</v>
      </c>
      <c r="J325" s="222">
        <f>'[8]EOG Resources Trinidad Block 4A'!$E24/[4]Sheet1!$D$367</f>
        <v>0</v>
      </c>
      <c r="K325" s="220" t="s">
        <v>999</v>
      </c>
      <c r="L325" s="255">
        <v>0</v>
      </c>
    </row>
    <row r="326" spans="2:12" s="220" customFormat="1" ht="15.5" x14ac:dyDescent="0.4">
      <c r="B326" s="220" t="str">
        <f>VLOOKUP(C326,[1]!Companies[#Data],3,FALSE)</f>
        <v>000124867-0</v>
      </c>
      <c r="C326" s="262" t="str">
        <f t="shared" si="10"/>
        <v xml:space="preserve">EOG Resources Trinidad Block 4(a) Unlimited </v>
      </c>
      <c r="D326" s="238" t="s">
        <v>1968</v>
      </c>
      <c r="E326" s="221" t="s">
        <v>2059</v>
      </c>
      <c r="F326" s="220" t="s">
        <v>996</v>
      </c>
      <c r="G326" s="220" t="s">
        <v>996</v>
      </c>
      <c r="H326" s="261" t="str">
        <f>Table10[[#This Row],[Company]]</f>
        <v xml:space="preserve">EOG Resources Trinidad Block 4(a) Unlimited </v>
      </c>
      <c r="I326" s="220" t="s">
        <v>1199</v>
      </c>
      <c r="J326" s="222">
        <f>'[8]EOG Resources Trinidad Block 4A'!$E28/[4]Sheet1!$D$367</f>
        <v>0</v>
      </c>
      <c r="K326" s="220" t="s">
        <v>999</v>
      </c>
      <c r="L326" s="255">
        <v>0</v>
      </c>
    </row>
    <row r="327" spans="2:12" s="220" customFormat="1" ht="15.5" x14ac:dyDescent="0.4">
      <c r="B327" s="220" t="str">
        <f>VLOOKUP(C327,[1]!Companies[#Data],3,FALSE)</f>
        <v>000124867-0</v>
      </c>
      <c r="C327" s="262" t="str">
        <f t="shared" si="10"/>
        <v xml:space="preserve">EOG Resources Trinidad Block 4(a) Unlimited </v>
      </c>
      <c r="D327" s="238" t="s">
        <v>1968</v>
      </c>
      <c r="E327" s="221" t="s">
        <v>2108</v>
      </c>
      <c r="F327" s="220" t="s">
        <v>996</v>
      </c>
      <c r="G327" s="220" t="s">
        <v>996</v>
      </c>
      <c r="H327" s="261" t="str">
        <f>Table10[[#This Row],[Company]]</f>
        <v xml:space="preserve">EOG Resources Trinidad Block 4(a) Unlimited </v>
      </c>
      <c r="I327" s="220" t="s">
        <v>1199</v>
      </c>
      <c r="J327" s="222">
        <f>'[8]EOG Resources Trinidad Block 4A'!$E29/[4]Sheet1!$D$367</f>
        <v>19172.294584513944</v>
      </c>
      <c r="K327" s="220" t="s">
        <v>999</v>
      </c>
      <c r="L327" s="255">
        <v>0</v>
      </c>
    </row>
    <row r="328" spans="2:12" s="220" customFormat="1" ht="15.5" x14ac:dyDescent="0.4">
      <c r="B328" s="220" t="str">
        <f>VLOOKUP(C328,[1]!Companies[#Data],3,FALSE)</f>
        <v>000124867-0</v>
      </c>
      <c r="C328" s="262" t="str">
        <f t="shared" si="10"/>
        <v xml:space="preserve">EOG Resources Trinidad Block 4(a) Unlimited </v>
      </c>
      <c r="D328" s="238" t="s">
        <v>1968</v>
      </c>
      <c r="E328" s="221" t="s">
        <v>2083</v>
      </c>
      <c r="F328" s="220" t="s">
        <v>996</v>
      </c>
      <c r="G328" s="220" t="s">
        <v>996</v>
      </c>
      <c r="H328" s="261" t="str">
        <f>Table10[[#This Row],[Company]]</f>
        <v xml:space="preserve">EOG Resources Trinidad Block 4(a) Unlimited </v>
      </c>
      <c r="I328" s="220" t="s">
        <v>1199</v>
      </c>
      <c r="J328" s="222">
        <f>'[8]EOG Resources Trinidad Block 4A'!$E30/[4]Sheet1!$D$367</f>
        <v>0</v>
      </c>
      <c r="K328" s="220" t="s">
        <v>999</v>
      </c>
      <c r="L328" s="255">
        <v>0</v>
      </c>
    </row>
    <row r="329" spans="2:12" s="220" customFormat="1" ht="15.5" x14ac:dyDescent="0.4">
      <c r="B329" s="220" t="str">
        <f>VLOOKUP(C329,[1]!Companies[#Data],3,FALSE)</f>
        <v>000124867-0</v>
      </c>
      <c r="C329" s="262" t="str">
        <f t="shared" si="10"/>
        <v xml:space="preserve">EOG Resources Trinidad Block 4(a) Unlimited </v>
      </c>
      <c r="D329" s="238" t="s">
        <v>1968</v>
      </c>
      <c r="E329" s="221" t="s">
        <v>2109</v>
      </c>
      <c r="F329" s="220" t="s">
        <v>996</v>
      </c>
      <c r="G329" s="220" t="s">
        <v>996</v>
      </c>
      <c r="H329" s="261" t="str">
        <f>Table10[[#This Row],[Company]]</f>
        <v xml:space="preserve">EOG Resources Trinidad Block 4(a) Unlimited </v>
      </c>
      <c r="I329" s="220" t="s">
        <v>1199</v>
      </c>
      <c r="J329" s="222">
        <f>'[8]EOG Resources Trinidad Block 4A'!$E31/[4]Sheet1!$D$367</f>
        <v>0</v>
      </c>
      <c r="K329" s="220" t="s">
        <v>999</v>
      </c>
      <c r="L329" s="255">
        <v>0</v>
      </c>
    </row>
    <row r="330" spans="2:12" s="220" customFormat="1" ht="15.5" x14ac:dyDescent="0.4">
      <c r="B330" s="220" t="str">
        <f>VLOOKUP(C330,[1]!Companies[#Data],3,FALSE)</f>
        <v>000124867-0</v>
      </c>
      <c r="C330" s="262" t="str">
        <f t="shared" si="10"/>
        <v xml:space="preserve">EOG Resources Trinidad Block 4(a) Unlimited </v>
      </c>
      <c r="D330" s="238" t="s">
        <v>1968</v>
      </c>
      <c r="E330" s="221" t="s">
        <v>2073</v>
      </c>
      <c r="F330" s="220" t="s">
        <v>996</v>
      </c>
      <c r="G330" s="220" t="s">
        <v>996</v>
      </c>
      <c r="H330" s="261" t="str">
        <f>Table10[[#This Row],[Company]]</f>
        <v xml:space="preserve">EOG Resources Trinidad Block 4(a) Unlimited </v>
      </c>
      <c r="I330" s="220" t="s">
        <v>1199</v>
      </c>
      <c r="J330" s="222">
        <f>'[8]EOG Resources Trinidad Block 4A'!$E32/[4]Sheet1!$D$367</f>
        <v>0</v>
      </c>
      <c r="K330" s="220" t="s">
        <v>999</v>
      </c>
      <c r="L330" s="255">
        <v>0</v>
      </c>
    </row>
    <row r="331" spans="2:12" s="220" customFormat="1" ht="31" x14ac:dyDescent="0.4">
      <c r="B331" s="220" t="str">
        <f>VLOOKUP(C331,[1]!Companies[#Data],3,FALSE)</f>
        <v>000124867-0</v>
      </c>
      <c r="C331" s="262" t="str">
        <f t="shared" si="10"/>
        <v xml:space="preserve">EOG Resources Trinidad Block 4(a) Unlimited </v>
      </c>
      <c r="D331" s="238" t="s">
        <v>1968</v>
      </c>
      <c r="E331" s="221" t="s">
        <v>2062</v>
      </c>
      <c r="F331" s="220" t="s">
        <v>996</v>
      </c>
      <c r="G331" s="220" t="s">
        <v>996</v>
      </c>
      <c r="H331" s="261" t="str">
        <f>Table10[[#This Row],[Company]]</f>
        <v xml:space="preserve">EOG Resources Trinidad Block 4(a) Unlimited </v>
      </c>
      <c r="I331" s="220" t="s">
        <v>1199</v>
      </c>
      <c r="J331" s="222">
        <f>'[8]EOG Resources Trinidad Block 4A'!$E33/[4]Sheet1!$D$367</f>
        <v>33770553.389842682</v>
      </c>
      <c r="K331" s="220" t="s">
        <v>999</v>
      </c>
      <c r="L331" s="255">
        <v>0</v>
      </c>
    </row>
    <row r="332" spans="2:12" s="220" customFormat="1" ht="15.5" x14ac:dyDescent="0.4">
      <c r="B332" s="220" t="str">
        <f>VLOOKUP(C332,[1]!Companies[#Data],3,FALSE)</f>
        <v>000124867-0</v>
      </c>
      <c r="C332" s="262" t="str">
        <f t="shared" si="10"/>
        <v xml:space="preserve">EOG Resources Trinidad Block 4(a) Unlimited </v>
      </c>
      <c r="D332" s="238" t="s">
        <v>1968</v>
      </c>
      <c r="E332" s="221" t="s">
        <v>2110</v>
      </c>
      <c r="F332" s="220" t="s">
        <v>996</v>
      </c>
      <c r="G332" s="220" t="s">
        <v>996</v>
      </c>
      <c r="H332" s="261" t="str">
        <f>Table10[[#This Row],[Company]]</f>
        <v xml:space="preserve">EOG Resources Trinidad Block 4(a) Unlimited </v>
      </c>
      <c r="I332" s="220" t="s">
        <v>1199</v>
      </c>
      <c r="J332" s="222">
        <f>'[8]EOG Resources Trinidad Block 4A'!$E34/[4]Sheet1!$D$367</f>
        <v>0</v>
      </c>
      <c r="K332" s="220" t="s">
        <v>999</v>
      </c>
      <c r="L332" s="255">
        <v>0</v>
      </c>
    </row>
    <row r="333" spans="2:12" s="220" customFormat="1" ht="15.5" x14ac:dyDescent="0.4">
      <c r="B333" s="220" t="str">
        <f>VLOOKUP(C333,[1]!Companies[#Data],3,FALSE)</f>
        <v>000124867-0</v>
      </c>
      <c r="C333" s="262" t="str">
        <f t="shared" si="10"/>
        <v xml:space="preserve">EOG Resources Trinidad Block 4(a) Unlimited </v>
      </c>
      <c r="D333" s="238" t="s">
        <v>1968</v>
      </c>
      <c r="E333" s="221" t="s">
        <v>2111</v>
      </c>
      <c r="F333" s="220" t="s">
        <v>996</v>
      </c>
      <c r="G333" s="220" t="s">
        <v>996</v>
      </c>
      <c r="H333" s="261" t="str">
        <f>Table10[[#This Row],[Company]]</f>
        <v xml:space="preserve">EOG Resources Trinidad Block 4(a) Unlimited </v>
      </c>
      <c r="I333" s="220" t="s">
        <v>1199</v>
      </c>
      <c r="J333" s="222">
        <f>'[8]EOG Resources Trinidad Block 4A'!$E35/[4]Sheet1!$D$367</f>
        <v>0</v>
      </c>
      <c r="K333" s="220" t="s">
        <v>999</v>
      </c>
      <c r="L333" s="255">
        <v>0</v>
      </c>
    </row>
    <row r="334" spans="2:12" s="220" customFormat="1" ht="15.5" x14ac:dyDescent="0.4">
      <c r="B334" s="220" t="str">
        <f>VLOOKUP(C334,[1]!Companies[#Data],3,FALSE)</f>
        <v>000124867-0</v>
      </c>
      <c r="C334" s="262" t="str">
        <f t="shared" si="10"/>
        <v xml:space="preserve">EOG Resources Trinidad Block 4(a) Unlimited </v>
      </c>
      <c r="D334" s="238" t="s">
        <v>1968</v>
      </c>
      <c r="E334" s="221" t="s">
        <v>2112</v>
      </c>
      <c r="F334" s="220" t="s">
        <v>996</v>
      </c>
      <c r="G334" s="220" t="s">
        <v>996</v>
      </c>
      <c r="H334" s="261" t="str">
        <f>Table10[[#This Row],[Company]]</f>
        <v xml:space="preserve">EOG Resources Trinidad Block 4(a) Unlimited </v>
      </c>
      <c r="I334" s="220" t="s">
        <v>1199</v>
      </c>
      <c r="J334" s="222">
        <f>'[8]EOG Resources Trinidad Block 4A'!$E36/[4]Sheet1!$D$367</f>
        <v>0</v>
      </c>
      <c r="K334" s="220" t="s">
        <v>999</v>
      </c>
      <c r="L334" s="255">
        <v>0</v>
      </c>
    </row>
    <row r="335" spans="2:12" s="220" customFormat="1" ht="15.5" x14ac:dyDescent="0.4">
      <c r="B335" s="220" t="str">
        <f>VLOOKUP(C335,[1]!Companies[#Data],3,FALSE)</f>
        <v>000124867-0</v>
      </c>
      <c r="C335" s="262" t="str">
        <f t="shared" si="10"/>
        <v xml:space="preserve">EOG Resources Trinidad Block 4(a) Unlimited </v>
      </c>
      <c r="D335" s="238" t="s">
        <v>1968</v>
      </c>
      <c r="E335" s="221" t="s">
        <v>2113</v>
      </c>
      <c r="F335" s="220" t="s">
        <v>996</v>
      </c>
      <c r="G335" s="220" t="s">
        <v>996</v>
      </c>
      <c r="H335" s="261" t="str">
        <f>Table10[[#This Row],[Company]]</f>
        <v xml:space="preserve">EOG Resources Trinidad Block 4(a) Unlimited </v>
      </c>
      <c r="I335" s="220" t="s">
        <v>1199</v>
      </c>
      <c r="J335" s="222">
        <f>'[8]EOG Resources Trinidad Block 4A'!$E37/[4]Sheet1!$D$367</f>
        <v>0</v>
      </c>
      <c r="K335" s="220" t="s">
        <v>999</v>
      </c>
      <c r="L335" s="255">
        <v>0</v>
      </c>
    </row>
    <row r="336" spans="2:12" s="220" customFormat="1" ht="15.5" x14ac:dyDescent="0.4">
      <c r="B336" s="220" t="str">
        <f>VLOOKUP(C336,[1]!Companies[#Data],3,FALSE)</f>
        <v>000124867-0</v>
      </c>
      <c r="C336" s="262" t="str">
        <f t="shared" si="10"/>
        <v xml:space="preserve">EOG Resources Trinidad Block 4(a) Unlimited </v>
      </c>
      <c r="D336" s="238" t="s">
        <v>1968</v>
      </c>
      <c r="E336" s="221" t="s">
        <v>2074</v>
      </c>
      <c r="F336" s="220" t="s">
        <v>996</v>
      </c>
      <c r="G336" s="220" t="s">
        <v>996</v>
      </c>
      <c r="H336" s="261" t="str">
        <f>Table10[[#This Row],[Company]]</f>
        <v xml:space="preserve">EOG Resources Trinidad Block 4(a) Unlimited </v>
      </c>
      <c r="I336" s="220" t="s">
        <v>1199</v>
      </c>
      <c r="J336" s="222">
        <f>'[8]EOG Resources Trinidad Block 4A'!$E38/[4]Sheet1!$D$367</f>
        <v>539427.39627039526</v>
      </c>
      <c r="K336" s="220" t="s">
        <v>999</v>
      </c>
      <c r="L336" s="255">
        <v>0</v>
      </c>
    </row>
    <row r="337" spans="2:12" s="220" customFormat="1" ht="15.5" x14ac:dyDescent="0.4">
      <c r="B337" s="220" t="str">
        <f>VLOOKUP(C337,[1]!Companies[#Data],3,FALSE)</f>
        <v>000124867-0</v>
      </c>
      <c r="C337" s="262" t="str">
        <f t="shared" si="10"/>
        <v xml:space="preserve">EOG Resources Trinidad Block 4(a) Unlimited </v>
      </c>
      <c r="D337" s="238" t="s">
        <v>1968</v>
      </c>
      <c r="E337" s="221" t="s">
        <v>2064</v>
      </c>
      <c r="F337" s="220" t="s">
        <v>996</v>
      </c>
      <c r="G337" s="220" t="s">
        <v>996</v>
      </c>
      <c r="H337" s="261" t="str">
        <f>Table10[[#This Row],[Company]]</f>
        <v xml:space="preserve">EOG Resources Trinidad Block 4(a) Unlimited </v>
      </c>
      <c r="I337" s="220" t="s">
        <v>1199</v>
      </c>
      <c r="J337" s="222">
        <f>'[8]EOG Resources Trinidad Block 4A'!$E39/[4]Sheet1!$D$367</f>
        <v>0</v>
      </c>
      <c r="K337" s="220" t="s">
        <v>999</v>
      </c>
      <c r="L337" s="255">
        <v>0</v>
      </c>
    </row>
    <row r="338" spans="2:12" s="220" customFormat="1" ht="15.5" x14ac:dyDescent="0.4">
      <c r="B338" s="220" t="str">
        <f>VLOOKUP(C338,[1]!Companies[#Data],3,FALSE)</f>
        <v>000124867-0</v>
      </c>
      <c r="C338" s="262" t="str">
        <f t="shared" si="10"/>
        <v xml:space="preserve">EOG Resources Trinidad Block 4(a) Unlimited </v>
      </c>
      <c r="D338" s="238" t="s">
        <v>1968</v>
      </c>
      <c r="E338" s="221" t="s">
        <v>2065</v>
      </c>
      <c r="F338" s="220" t="s">
        <v>996</v>
      </c>
      <c r="G338" s="220" t="s">
        <v>996</v>
      </c>
      <c r="H338" s="261" t="str">
        <f>Table10[[#This Row],[Company]]</f>
        <v xml:space="preserve">EOG Resources Trinidad Block 4(a) Unlimited </v>
      </c>
      <c r="I338" s="220" t="s">
        <v>1199</v>
      </c>
      <c r="J338" s="222">
        <f>'[8]EOG Resources Trinidad Block 4A'!$E40/[4]Sheet1!$D$367</f>
        <v>360066.2576407431</v>
      </c>
      <c r="K338" s="220" t="s">
        <v>999</v>
      </c>
      <c r="L338" s="255">
        <v>0</v>
      </c>
    </row>
    <row r="339" spans="2:12" s="220" customFormat="1" ht="15.5" x14ac:dyDescent="0.4">
      <c r="B339" s="220" t="str">
        <f>VLOOKUP(C339,[1]!Companies[#Data],3,FALSE)</f>
        <v>000124867-0</v>
      </c>
      <c r="C339" s="262" t="str">
        <f t="shared" si="10"/>
        <v xml:space="preserve">EOG Resources Trinidad Block 4(a) Unlimited </v>
      </c>
      <c r="D339" s="238" t="s">
        <v>1968</v>
      </c>
      <c r="E339" s="221" t="s">
        <v>2114</v>
      </c>
      <c r="F339" s="220" t="s">
        <v>996</v>
      </c>
      <c r="G339" s="220" t="s">
        <v>996</v>
      </c>
      <c r="H339" s="261" t="str">
        <f>Table10[[#This Row],[Company]]</f>
        <v xml:space="preserve">EOG Resources Trinidad Block 4(a) Unlimited </v>
      </c>
      <c r="I339" s="220" t="s">
        <v>1199</v>
      </c>
      <c r="J339" s="222">
        <f>'[8]EOG Resources Trinidad Block 4A'!$E41/[4]Sheet1!$D$367</f>
        <v>0</v>
      </c>
      <c r="K339" s="220" t="s">
        <v>999</v>
      </c>
      <c r="L339" s="255">
        <v>0</v>
      </c>
    </row>
    <row r="340" spans="2:12" s="220" customFormat="1" ht="15.5" x14ac:dyDescent="0.4">
      <c r="B340" s="220" t="str">
        <f>VLOOKUP(C340,[1]!Companies[#Data],3,FALSE)</f>
        <v>000124867-0</v>
      </c>
      <c r="C340" s="262" t="str">
        <f t="shared" si="10"/>
        <v xml:space="preserve">EOG Resources Trinidad Block 4(a) Unlimited </v>
      </c>
      <c r="D340" s="238" t="s">
        <v>1968</v>
      </c>
      <c r="E340" s="221" t="s">
        <v>2069</v>
      </c>
      <c r="F340" s="220" t="s">
        <v>996</v>
      </c>
      <c r="G340" s="220" t="s">
        <v>996</v>
      </c>
      <c r="H340" s="261" t="str">
        <f>Table10[[#This Row],[Company]]</f>
        <v xml:space="preserve">EOG Resources Trinidad Block 4(a) Unlimited </v>
      </c>
      <c r="I340" s="220" t="s">
        <v>1199</v>
      </c>
      <c r="J340" s="222">
        <f>'[8]EOG Resources Trinidad Block 4A'!$E42/[4]Sheet1!$D$367</f>
        <v>0</v>
      </c>
      <c r="K340" s="220" t="s">
        <v>999</v>
      </c>
      <c r="L340" s="255">
        <v>0</v>
      </c>
    </row>
    <row r="341" spans="2:12" s="220" customFormat="1" ht="15.5" x14ac:dyDescent="0.4">
      <c r="B341" s="220" t="str">
        <f>VLOOKUP(C341,[1]!Companies[#Data],3,FALSE)</f>
        <v>000124867-0</v>
      </c>
      <c r="C341" s="262" t="str">
        <f t="shared" si="10"/>
        <v xml:space="preserve">EOG Resources Trinidad Block 4(a) Unlimited </v>
      </c>
      <c r="D341" s="238" t="s">
        <v>1968</v>
      </c>
      <c r="E341" s="221" t="s">
        <v>2070</v>
      </c>
      <c r="F341" s="220" t="s">
        <v>996</v>
      </c>
      <c r="G341" s="220" t="s">
        <v>996</v>
      </c>
      <c r="H341" s="261" t="str">
        <f>Table10[[#This Row],[Company]]</f>
        <v xml:space="preserve">EOG Resources Trinidad Block 4(a) Unlimited </v>
      </c>
      <c r="I341" s="220" t="s">
        <v>1199</v>
      </c>
      <c r="J341" s="222">
        <f>'[8]EOG Resources Trinidad Block 4A'!$E43/[4]Sheet1!$D$367</f>
        <v>30048.618638314012</v>
      </c>
      <c r="K341" s="220" t="s">
        <v>999</v>
      </c>
      <c r="L341" s="255">
        <v>0</v>
      </c>
    </row>
    <row r="342" spans="2:12" s="220" customFormat="1" ht="15.5" x14ac:dyDescent="0.4">
      <c r="B342" s="220" t="str">
        <f>VLOOKUP(C342,[1]!Companies[#Data],3,FALSE)</f>
        <v>000124867-0</v>
      </c>
      <c r="C342" s="262" t="str">
        <f t="shared" si="10"/>
        <v xml:space="preserve">EOG Resources Trinidad Block 4(a) Unlimited </v>
      </c>
      <c r="D342" s="238" t="s">
        <v>1968</v>
      </c>
      <c r="E342" s="221" t="s">
        <v>2115</v>
      </c>
      <c r="F342" s="220" t="s">
        <v>996</v>
      </c>
      <c r="G342" s="220" t="s">
        <v>996</v>
      </c>
      <c r="H342" s="261" t="str">
        <f>Table10[[#This Row],[Company]]</f>
        <v xml:space="preserve">EOG Resources Trinidad Block 4(a) Unlimited </v>
      </c>
      <c r="I342" s="220" t="s">
        <v>1199</v>
      </c>
      <c r="J342" s="222">
        <f>'[8]EOG Resources Trinidad Block 4A'!$E44/[4]Sheet1!$D$367</f>
        <v>0</v>
      </c>
      <c r="K342" s="220" t="s">
        <v>999</v>
      </c>
      <c r="L342" s="255">
        <v>0</v>
      </c>
    </row>
    <row r="343" spans="2:12" s="220" customFormat="1" ht="15.5" x14ac:dyDescent="0.4">
      <c r="B343" s="220" t="str">
        <f>VLOOKUP(C343,[1]!Companies[#Data],3,FALSE)</f>
        <v>000124867-0</v>
      </c>
      <c r="C343" s="262" t="str">
        <f t="shared" si="10"/>
        <v xml:space="preserve">EOG Resources Trinidad Block 4(a) Unlimited </v>
      </c>
      <c r="D343" s="238" t="s">
        <v>1968</v>
      </c>
      <c r="E343" s="221" t="s">
        <v>2072</v>
      </c>
      <c r="F343" s="220" t="s">
        <v>996</v>
      </c>
      <c r="G343" s="220" t="s">
        <v>996</v>
      </c>
      <c r="H343" s="261" t="str">
        <f>Table10[[#This Row],[Company]]</f>
        <v xml:space="preserve">EOG Resources Trinidad Block 4(a) Unlimited </v>
      </c>
      <c r="I343" s="220" t="s">
        <v>1199</v>
      </c>
      <c r="J343" s="222">
        <f>'[8]EOG Resources Trinidad Block 4A'!$E45/[4]Sheet1!$D$367</f>
        <v>0</v>
      </c>
      <c r="K343" s="220" t="s">
        <v>999</v>
      </c>
      <c r="L343" s="255">
        <v>0</v>
      </c>
    </row>
    <row r="344" spans="2:12" s="220" customFormat="1" ht="15.5" x14ac:dyDescent="0.4">
      <c r="B344" s="220" t="str">
        <f>VLOOKUP(C344,[1]!Companies[#Data],3,FALSE)</f>
        <v>000124867-0</v>
      </c>
      <c r="C344" s="262" t="str">
        <f t="shared" si="10"/>
        <v xml:space="preserve">EOG Resources Trinidad Block 4(a) Unlimited </v>
      </c>
      <c r="D344" s="220" t="s">
        <v>2081</v>
      </c>
      <c r="E344" s="221" t="s">
        <v>2116</v>
      </c>
      <c r="F344" s="220" t="s">
        <v>996</v>
      </c>
      <c r="G344" s="220" t="s">
        <v>996</v>
      </c>
      <c r="H344" s="261" t="str">
        <f>Table10[[#This Row],[Company]]</f>
        <v xml:space="preserve">EOG Resources Trinidad Block 4(a) Unlimited </v>
      </c>
      <c r="I344" s="220" t="s">
        <v>1199</v>
      </c>
      <c r="J344" s="222">
        <f>'[8]EOG Resources Trinidad Block 4A'!$E$50/[4]Sheet1!$D$367</f>
        <v>0</v>
      </c>
      <c r="K344" s="220" t="s">
        <v>999</v>
      </c>
      <c r="L344" s="255">
        <v>0</v>
      </c>
    </row>
    <row r="345" spans="2:12" s="220" customFormat="1" ht="15.5" x14ac:dyDescent="0.4">
      <c r="B345" s="220" t="str">
        <f>VLOOKUP(C345,[1]!Companies[#Data],3,FALSE)</f>
        <v>000122055-9</v>
      </c>
      <c r="C345" s="262" t="str">
        <f>'[1]Part 3 - Reporting entities'!B38</f>
        <v>EOG Resources Trinidad U(B) Block Unlimited</v>
      </c>
      <c r="D345" s="220" t="s">
        <v>2081</v>
      </c>
      <c r="E345" s="221" t="s">
        <v>2082</v>
      </c>
      <c r="F345" s="220" t="s">
        <v>996</v>
      </c>
      <c r="G345" s="220" t="s">
        <v>996</v>
      </c>
      <c r="H345" s="261" t="str">
        <f>Table10[[#This Row],[Company]]</f>
        <v>EOG Resources Trinidad U(B) Block Unlimited</v>
      </c>
      <c r="I345" s="220" t="s">
        <v>1199</v>
      </c>
      <c r="J345" s="222">
        <f>'[8]EOG Resources Trinidad U(B)'!$E14/[4]Sheet1!$D$367</f>
        <v>139830.87457451108</v>
      </c>
      <c r="K345" s="220" t="s">
        <v>999</v>
      </c>
      <c r="L345" s="255">
        <v>0</v>
      </c>
    </row>
    <row r="346" spans="2:12" s="220" customFormat="1" ht="15.5" x14ac:dyDescent="0.4">
      <c r="B346" s="220" t="str">
        <f>VLOOKUP(C346,[1]!Companies[#Data],3,FALSE)</f>
        <v>000122055-9</v>
      </c>
      <c r="C346" s="262" t="str">
        <f>C345</f>
        <v>EOG Resources Trinidad U(B) Block Unlimited</v>
      </c>
      <c r="D346" s="220" t="s">
        <v>2081</v>
      </c>
      <c r="E346" s="221" t="s">
        <v>2050</v>
      </c>
      <c r="F346" s="220" t="s">
        <v>996</v>
      </c>
      <c r="G346" s="220" t="s">
        <v>996</v>
      </c>
      <c r="H346" s="261" t="str">
        <f>Table10[[#This Row],[Company]]</f>
        <v>EOG Resources Trinidad U(B) Block Unlimited</v>
      </c>
      <c r="I346" s="220" t="s">
        <v>1199</v>
      </c>
      <c r="J346" s="222">
        <f>'[8]EOG Resources Trinidad U(B)'!$E15/[4]Sheet1!$D$367</f>
        <v>0</v>
      </c>
      <c r="K346" s="220" t="s">
        <v>999</v>
      </c>
      <c r="L346" s="255">
        <v>0</v>
      </c>
    </row>
    <row r="347" spans="2:12" s="220" customFormat="1" ht="15.5" x14ac:dyDescent="0.4">
      <c r="B347" s="220" t="str">
        <f>VLOOKUP(C347,[1]!Companies[#Data],3,FALSE)</f>
        <v>000122055-9</v>
      </c>
      <c r="C347" s="262" t="str">
        <f t="shared" ref="C347:C374" si="11">C346</f>
        <v>EOG Resources Trinidad U(B) Block Unlimited</v>
      </c>
      <c r="D347" s="220" t="s">
        <v>2081</v>
      </c>
      <c r="E347" s="221" t="s">
        <v>2051</v>
      </c>
      <c r="F347" s="220" t="s">
        <v>996</v>
      </c>
      <c r="G347" s="220" t="s">
        <v>996</v>
      </c>
      <c r="H347" s="261" t="str">
        <f>Table10[[#This Row],[Company]]</f>
        <v>EOG Resources Trinidad U(B) Block Unlimited</v>
      </c>
      <c r="I347" s="220" t="s">
        <v>1199</v>
      </c>
      <c r="J347" s="222">
        <f>'[8]EOG Resources Trinidad U(B)'!$E16/[4]Sheet1!$D$367</f>
        <v>1118157.1527509193</v>
      </c>
      <c r="K347" s="220" t="s">
        <v>999</v>
      </c>
      <c r="L347" s="255">
        <v>0</v>
      </c>
    </row>
    <row r="348" spans="2:12" s="220" customFormat="1" ht="15.5" x14ac:dyDescent="0.4">
      <c r="B348" s="220" t="str">
        <f>VLOOKUP(C348,[1]!Companies[#Data],3,FALSE)</f>
        <v>000122055-9</v>
      </c>
      <c r="C348" s="262" t="str">
        <f t="shared" si="11"/>
        <v>EOG Resources Trinidad U(B) Block Unlimited</v>
      </c>
      <c r="D348" s="220" t="s">
        <v>2081</v>
      </c>
      <c r="E348" s="221" t="s">
        <v>2049</v>
      </c>
      <c r="F348" s="220" t="s">
        <v>996</v>
      </c>
      <c r="G348" s="220" t="s">
        <v>996</v>
      </c>
      <c r="H348" s="261" t="str">
        <f>Table10[[#This Row],[Company]]</f>
        <v>EOG Resources Trinidad U(B) Block Unlimited</v>
      </c>
      <c r="I348" s="220" t="s">
        <v>1199</v>
      </c>
      <c r="J348" s="222">
        <f>'[8]EOG Resources Trinidad U(B)'!$E17/[4]Sheet1!$D$367</f>
        <v>0</v>
      </c>
      <c r="K348" s="220" t="s">
        <v>999</v>
      </c>
      <c r="L348" s="255">
        <v>0</v>
      </c>
    </row>
    <row r="349" spans="2:12" s="220" customFormat="1" ht="15.5" x14ac:dyDescent="0.4">
      <c r="B349" s="220" t="str">
        <f>VLOOKUP(C349,[1]!Companies[#Data],3,FALSE)</f>
        <v>000122055-9</v>
      </c>
      <c r="C349" s="262" t="str">
        <f t="shared" si="11"/>
        <v>EOG Resources Trinidad U(B) Block Unlimited</v>
      </c>
      <c r="D349" s="220" t="s">
        <v>2081</v>
      </c>
      <c r="E349" s="221" t="s">
        <v>2057</v>
      </c>
      <c r="F349" s="220" t="s">
        <v>996</v>
      </c>
      <c r="G349" s="220" t="s">
        <v>996</v>
      </c>
      <c r="H349" s="261" t="str">
        <f>Table10[[#This Row],[Company]]</f>
        <v>EOG Resources Trinidad U(B) Block Unlimited</v>
      </c>
      <c r="I349" s="220" t="s">
        <v>1199</v>
      </c>
      <c r="J349" s="222">
        <f>'[8]EOG Resources Trinidad U(B)'!$E18/[4]Sheet1!$D$367</f>
        <v>16472.778254634253</v>
      </c>
      <c r="K349" s="220" t="s">
        <v>999</v>
      </c>
      <c r="L349" s="255">
        <v>0</v>
      </c>
    </row>
    <row r="350" spans="2:12" s="220" customFormat="1" ht="15.5" x14ac:dyDescent="0.4">
      <c r="B350" s="220" t="str">
        <f>VLOOKUP(C350,[1]!Companies[#Data],3,FALSE)</f>
        <v>000122055-9</v>
      </c>
      <c r="C350" s="262" t="str">
        <f t="shared" si="11"/>
        <v>EOG Resources Trinidad U(B) Block Unlimited</v>
      </c>
      <c r="D350" s="220" t="s">
        <v>2081</v>
      </c>
      <c r="E350" s="221" t="s">
        <v>2054</v>
      </c>
      <c r="F350" s="220" t="s">
        <v>996</v>
      </c>
      <c r="G350" s="220" t="s">
        <v>996</v>
      </c>
      <c r="H350" s="261" t="str">
        <f>Table10[[#This Row],[Company]]</f>
        <v>EOG Resources Trinidad U(B) Block Unlimited</v>
      </c>
      <c r="I350" s="220" t="s">
        <v>1199</v>
      </c>
      <c r="J350" s="222">
        <f>'[8]EOG Resources Trinidad U(B)'!$E19/[4]Sheet1!$D$367</f>
        <v>0</v>
      </c>
      <c r="K350" s="220" t="s">
        <v>999</v>
      </c>
      <c r="L350" s="255">
        <v>0</v>
      </c>
    </row>
    <row r="351" spans="2:12" s="220" customFormat="1" ht="31" x14ac:dyDescent="0.4">
      <c r="B351" s="220" t="str">
        <f>VLOOKUP(C351,[1]!Companies[#Data],3,FALSE)</f>
        <v>000122055-9</v>
      </c>
      <c r="C351" s="262" t="str">
        <f t="shared" si="11"/>
        <v>EOG Resources Trinidad U(B) Block Unlimited</v>
      </c>
      <c r="D351" s="220" t="s">
        <v>2081</v>
      </c>
      <c r="E351" s="221" t="s">
        <v>2048</v>
      </c>
      <c r="F351" s="220" t="s">
        <v>996</v>
      </c>
      <c r="G351" s="220" t="s">
        <v>996</v>
      </c>
      <c r="H351" s="261" t="str">
        <f>Table10[[#This Row],[Company]]</f>
        <v>EOG Resources Trinidad U(B) Block Unlimited</v>
      </c>
      <c r="I351" s="220" t="s">
        <v>1199</v>
      </c>
      <c r="J351" s="222">
        <f>'[8]EOG Resources Trinidad U(B)'!$E20/[4]Sheet1!$D$367</f>
        <v>0</v>
      </c>
      <c r="K351" s="220" t="s">
        <v>999</v>
      </c>
      <c r="L351" s="255">
        <v>0</v>
      </c>
    </row>
    <row r="352" spans="2:12" s="220" customFormat="1" ht="31" x14ac:dyDescent="0.4">
      <c r="B352" s="220" t="str">
        <f>VLOOKUP(C352,[1]!Companies[#Data],3,FALSE)</f>
        <v>000122055-9</v>
      </c>
      <c r="C352" s="262" t="str">
        <f t="shared" si="11"/>
        <v>EOG Resources Trinidad U(B) Block Unlimited</v>
      </c>
      <c r="D352" s="220" t="s">
        <v>2081</v>
      </c>
      <c r="E352" s="221" t="s">
        <v>2085</v>
      </c>
      <c r="F352" s="220" t="s">
        <v>996</v>
      </c>
      <c r="G352" s="220" t="s">
        <v>996</v>
      </c>
      <c r="H352" s="261" t="str">
        <f>Table10[[#This Row],[Company]]</f>
        <v>EOG Resources Trinidad U(B) Block Unlimited</v>
      </c>
      <c r="I352" s="220" t="s">
        <v>1199</v>
      </c>
      <c r="J352" s="222">
        <f>'[8]EOG Resources Trinidad U(B)'!$E21/[4]Sheet1!$D$367</f>
        <v>0</v>
      </c>
      <c r="K352" s="220" t="s">
        <v>999</v>
      </c>
      <c r="L352" s="255">
        <v>0</v>
      </c>
    </row>
    <row r="353" spans="2:12" s="220" customFormat="1" ht="15.5" x14ac:dyDescent="0.4">
      <c r="B353" s="220" t="str">
        <f>VLOOKUP(C353,[1]!Companies[#Data],3,FALSE)</f>
        <v>000122055-9</v>
      </c>
      <c r="C353" s="262" t="str">
        <f t="shared" si="11"/>
        <v>EOG Resources Trinidad U(B) Block Unlimited</v>
      </c>
      <c r="D353" s="220" t="s">
        <v>2081</v>
      </c>
      <c r="E353" s="221" t="s">
        <v>2107</v>
      </c>
      <c r="F353" s="220" t="s">
        <v>996</v>
      </c>
      <c r="G353" s="220" t="s">
        <v>996</v>
      </c>
      <c r="H353" s="261" t="str">
        <f>Table10[[#This Row],[Company]]</f>
        <v>EOG Resources Trinidad U(B) Block Unlimited</v>
      </c>
      <c r="I353" s="220" t="s">
        <v>1199</v>
      </c>
      <c r="J353" s="222">
        <f>'[8]EOG Resources Trinidad U(B)'!$E22/[4]Sheet1!$D$367</f>
        <v>0</v>
      </c>
      <c r="K353" s="220" t="s">
        <v>999</v>
      </c>
      <c r="L353" s="255">
        <v>0</v>
      </c>
    </row>
    <row r="354" spans="2:12" s="220" customFormat="1" ht="15.5" x14ac:dyDescent="0.4">
      <c r="B354" s="220" t="str">
        <f>VLOOKUP(C354,[1]!Companies[#Data],3,FALSE)</f>
        <v>000122055-9</v>
      </c>
      <c r="C354" s="262" t="str">
        <f t="shared" si="11"/>
        <v>EOG Resources Trinidad U(B) Block Unlimited</v>
      </c>
      <c r="D354" s="220" t="s">
        <v>2081</v>
      </c>
      <c r="E354" s="221" t="s">
        <v>2075</v>
      </c>
      <c r="F354" s="220" t="s">
        <v>996</v>
      </c>
      <c r="G354" s="220" t="s">
        <v>996</v>
      </c>
      <c r="H354" s="261" t="str">
        <f>Table10[[#This Row],[Company]]</f>
        <v>EOG Resources Trinidad U(B) Block Unlimited</v>
      </c>
      <c r="I354" s="220" t="s">
        <v>1199</v>
      </c>
      <c r="J354" s="222">
        <f>'[8]EOG Resources Trinidad U(B)'!$E23/[4]Sheet1!$D$367</f>
        <v>0</v>
      </c>
      <c r="K354" s="220" t="s">
        <v>999</v>
      </c>
      <c r="L354" s="255">
        <v>0</v>
      </c>
    </row>
    <row r="355" spans="2:12" s="220" customFormat="1" ht="15.5" x14ac:dyDescent="0.4">
      <c r="B355" s="220" t="str">
        <f>VLOOKUP(C355,[1]!Companies[#Data],3,FALSE)</f>
        <v>000122055-9</v>
      </c>
      <c r="C355" s="262" t="str">
        <f t="shared" si="11"/>
        <v>EOG Resources Trinidad U(B) Block Unlimited</v>
      </c>
      <c r="D355" s="220" t="s">
        <v>2081</v>
      </c>
      <c r="E355" s="221" t="s">
        <v>2076</v>
      </c>
      <c r="F355" s="220" t="s">
        <v>996</v>
      </c>
      <c r="G355" s="220" t="s">
        <v>996</v>
      </c>
      <c r="H355" s="261" t="str">
        <f>Table10[[#This Row],[Company]]</f>
        <v>EOG Resources Trinidad U(B) Block Unlimited</v>
      </c>
      <c r="I355" s="220" t="s">
        <v>1199</v>
      </c>
      <c r="J355" s="222">
        <f>'[8]EOG Resources Trinidad U(B)'!$E24/[4]Sheet1!$D$367</f>
        <v>0</v>
      </c>
      <c r="K355" s="220" t="s">
        <v>999</v>
      </c>
      <c r="L355" s="255">
        <v>0</v>
      </c>
    </row>
    <row r="356" spans="2:12" s="220" customFormat="1" ht="15.5" x14ac:dyDescent="0.4">
      <c r="B356" s="220" t="str">
        <f>VLOOKUP(C356,[1]!Companies[#Data],3,FALSE)</f>
        <v>000122055-9</v>
      </c>
      <c r="C356" s="262" t="str">
        <f t="shared" si="11"/>
        <v>EOG Resources Trinidad U(B) Block Unlimited</v>
      </c>
      <c r="D356" s="238" t="s">
        <v>1968</v>
      </c>
      <c r="E356" s="221" t="s">
        <v>2059</v>
      </c>
      <c r="F356" s="220" t="s">
        <v>996</v>
      </c>
      <c r="G356" s="220" t="s">
        <v>996</v>
      </c>
      <c r="H356" s="261" t="str">
        <f>Table10[[#This Row],[Company]]</f>
        <v>EOG Resources Trinidad U(B) Block Unlimited</v>
      </c>
      <c r="I356" s="220" t="s">
        <v>1199</v>
      </c>
      <c r="J356" s="222">
        <f>'[8]EOG Resources Trinidad U(B)'!$E28/[4]Sheet1!$D$367</f>
        <v>0</v>
      </c>
      <c r="K356" s="220" t="s">
        <v>999</v>
      </c>
      <c r="L356" s="255">
        <v>0</v>
      </c>
    </row>
    <row r="357" spans="2:12" s="220" customFormat="1" ht="15.5" x14ac:dyDescent="0.4">
      <c r="B357" s="220" t="str">
        <f>VLOOKUP(C357,[1]!Companies[#Data],3,FALSE)</f>
        <v>000122055-9</v>
      </c>
      <c r="C357" s="262" t="str">
        <f t="shared" si="11"/>
        <v>EOG Resources Trinidad U(B) Block Unlimited</v>
      </c>
      <c r="D357" s="238" t="s">
        <v>1968</v>
      </c>
      <c r="E357" s="221" t="s">
        <v>2108</v>
      </c>
      <c r="F357" s="220" t="s">
        <v>996</v>
      </c>
      <c r="G357" s="220" t="s">
        <v>996</v>
      </c>
      <c r="H357" s="261" t="str">
        <f>Table10[[#This Row],[Company]]</f>
        <v>EOG Resources Trinidad U(B) Block Unlimited</v>
      </c>
      <c r="I357" s="220" t="s">
        <v>1199</v>
      </c>
      <c r="J357" s="222">
        <f>'[8]EOG Resources Trinidad U(B)'!$E29/[4]Sheet1!$D$367</f>
        <v>0</v>
      </c>
      <c r="K357" s="220" t="s">
        <v>999</v>
      </c>
      <c r="L357" s="255">
        <v>0</v>
      </c>
    </row>
    <row r="358" spans="2:12" s="220" customFormat="1" ht="15.5" x14ac:dyDescent="0.4">
      <c r="B358" s="220" t="str">
        <f>VLOOKUP(C358,[1]!Companies[#Data],3,FALSE)</f>
        <v>000122055-9</v>
      </c>
      <c r="C358" s="262" t="str">
        <f t="shared" si="11"/>
        <v>EOG Resources Trinidad U(B) Block Unlimited</v>
      </c>
      <c r="D358" s="238" t="s">
        <v>1968</v>
      </c>
      <c r="E358" s="221" t="s">
        <v>2083</v>
      </c>
      <c r="F358" s="220" t="s">
        <v>996</v>
      </c>
      <c r="G358" s="220" t="s">
        <v>996</v>
      </c>
      <c r="H358" s="261" t="str">
        <f>Table10[[#This Row],[Company]]</f>
        <v>EOG Resources Trinidad U(B) Block Unlimited</v>
      </c>
      <c r="I358" s="220" t="s">
        <v>1199</v>
      </c>
      <c r="J358" s="222">
        <f>'[8]EOG Resources Trinidad U(B)'!$E30/[4]Sheet1!$D$367</f>
        <v>9077.6401776718394</v>
      </c>
      <c r="K358" s="220" t="s">
        <v>999</v>
      </c>
      <c r="L358" s="255">
        <v>0</v>
      </c>
    </row>
    <row r="359" spans="2:12" s="220" customFormat="1" ht="15.5" x14ac:dyDescent="0.4">
      <c r="B359" s="220" t="str">
        <f>VLOOKUP(C359,[1]!Companies[#Data],3,FALSE)</f>
        <v>000122055-9</v>
      </c>
      <c r="C359" s="262" t="str">
        <f t="shared" si="11"/>
        <v>EOG Resources Trinidad U(B) Block Unlimited</v>
      </c>
      <c r="D359" s="238" t="s">
        <v>1968</v>
      </c>
      <c r="E359" s="221" t="s">
        <v>2109</v>
      </c>
      <c r="F359" s="220" t="s">
        <v>996</v>
      </c>
      <c r="G359" s="220" t="s">
        <v>996</v>
      </c>
      <c r="H359" s="261" t="str">
        <f>Table10[[#This Row],[Company]]</f>
        <v>EOG Resources Trinidad U(B) Block Unlimited</v>
      </c>
      <c r="I359" s="220" t="s">
        <v>1199</v>
      </c>
      <c r="J359" s="222">
        <f>'[8]EOG Resources Trinidad U(B)'!$E31/[4]Sheet1!$D$367</f>
        <v>0</v>
      </c>
      <c r="K359" s="220" t="s">
        <v>999</v>
      </c>
      <c r="L359" s="255">
        <v>0</v>
      </c>
    </row>
    <row r="360" spans="2:12" s="220" customFormat="1" ht="15.5" x14ac:dyDescent="0.4">
      <c r="B360" s="220" t="str">
        <f>VLOOKUP(C360,[1]!Companies[#Data],3,FALSE)</f>
        <v>000122055-9</v>
      </c>
      <c r="C360" s="262" t="str">
        <f t="shared" si="11"/>
        <v>EOG Resources Trinidad U(B) Block Unlimited</v>
      </c>
      <c r="D360" s="238" t="s">
        <v>1968</v>
      </c>
      <c r="E360" s="221" t="s">
        <v>2073</v>
      </c>
      <c r="F360" s="220" t="s">
        <v>996</v>
      </c>
      <c r="G360" s="220" t="s">
        <v>996</v>
      </c>
      <c r="H360" s="261" t="str">
        <f>Table10[[#This Row],[Company]]</f>
        <v>EOG Resources Trinidad U(B) Block Unlimited</v>
      </c>
      <c r="I360" s="220" t="s">
        <v>1199</v>
      </c>
      <c r="J360" s="222">
        <f>'[8]EOG Resources Trinidad U(B)'!$E32/[4]Sheet1!$D$367</f>
        <v>0</v>
      </c>
      <c r="K360" s="220" t="s">
        <v>999</v>
      </c>
      <c r="L360" s="255">
        <v>0</v>
      </c>
    </row>
    <row r="361" spans="2:12" s="220" customFormat="1" ht="31" x14ac:dyDescent="0.4">
      <c r="B361" s="220" t="str">
        <f>VLOOKUP(C361,[1]!Companies[#Data],3,FALSE)</f>
        <v>000122055-9</v>
      </c>
      <c r="C361" s="262" t="str">
        <f t="shared" si="11"/>
        <v>EOG Resources Trinidad U(B) Block Unlimited</v>
      </c>
      <c r="D361" s="238" t="s">
        <v>1968</v>
      </c>
      <c r="E361" s="221" t="s">
        <v>2062</v>
      </c>
      <c r="F361" s="220" t="s">
        <v>996</v>
      </c>
      <c r="G361" s="220" t="s">
        <v>996</v>
      </c>
      <c r="H361" s="261" t="str">
        <f>Table10[[#This Row],[Company]]</f>
        <v>EOG Resources Trinidad U(B) Block Unlimited</v>
      </c>
      <c r="I361" s="220" t="s">
        <v>1199</v>
      </c>
      <c r="J361" s="222">
        <f>'[8]EOG Resources Trinidad U(B)'!$E33/[4]Sheet1!$D$367</f>
        <v>365454.31643426022</v>
      </c>
      <c r="K361" s="220" t="s">
        <v>999</v>
      </c>
      <c r="L361" s="255">
        <v>0</v>
      </c>
    </row>
    <row r="362" spans="2:12" s="220" customFormat="1" ht="15.5" x14ac:dyDescent="0.4">
      <c r="B362" s="220" t="str">
        <f>VLOOKUP(C362,[1]!Companies[#Data],3,FALSE)</f>
        <v>000122055-9</v>
      </c>
      <c r="C362" s="262" t="str">
        <f t="shared" si="11"/>
        <v>EOG Resources Trinidad U(B) Block Unlimited</v>
      </c>
      <c r="D362" s="238" t="s">
        <v>1968</v>
      </c>
      <c r="E362" s="221" t="s">
        <v>2110</v>
      </c>
      <c r="F362" s="220" t="s">
        <v>996</v>
      </c>
      <c r="G362" s="220" t="s">
        <v>996</v>
      </c>
      <c r="H362" s="261" t="str">
        <f>Table10[[#This Row],[Company]]</f>
        <v>EOG Resources Trinidad U(B) Block Unlimited</v>
      </c>
      <c r="I362" s="220" t="s">
        <v>1199</v>
      </c>
      <c r="J362" s="222">
        <f>'[8]EOG Resources Trinidad U(B)'!$E34/[4]Sheet1!$D$367</f>
        <v>0</v>
      </c>
      <c r="K362" s="220" t="s">
        <v>999</v>
      </c>
      <c r="L362" s="255">
        <v>0</v>
      </c>
    </row>
    <row r="363" spans="2:12" s="220" customFormat="1" ht="15.5" x14ac:dyDescent="0.4">
      <c r="B363" s="220" t="str">
        <f>VLOOKUP(C363,[1]!Companies[#Data],3,FALSE)</f>
        <v>000122055-9</v>
      </c>
      <c r="C363" s="262" t="str">
        <f t="shared" si="11"/>
        <v>EOG Resources Trinidad U(B) Block Unlimited</v>
      </c>
      <c r="D363" s="238" t="s">
        <v>1968</v>
      </c>
      <c r="E363" s="221" t="s">
        <v>2111</v>
      </c>
      <c r="F363" s="220" t="s">
        <v>996</v>
      </c>
      <c r="G363" s="220" t="s">
        <v>996</v>
      </c>
      <c r="H363" s="261" t="str">
        <f>Table10[[#This Row],[Company]]</f>
        <v>EOG Resources Trinidad U(B) Block Unlimited</v>
      </c>
      <c r="I363" s="220" t="s">
        <v>1199</v>
      </c>
      <c r="J363" s="222">
        <f>'[8]EOG Resources Trinidad U(B)'!$E35/[4]Sheet1!$D$367</f>
        <v>0</v>
      </c>
      <c r="K363" s="220" t="s">
        <v>999</v>
      </c>
      <c r="L363" s="255">
        <v>0</v>
      </c>
    </row>
    <row r="364" spans="2:12" s="220" customFormat="1" ht="15.5" x14ac:dyDescent="0.4">
      <c r="B364" s="220" t="str">
        <f>VLOOKUP(C364,[1]!Companies[#Data],3,FALSE)</f>
        <v>000122055-9</v>
      </c>
      <c r="C364" s="262" t="str">
        <f t="shared" si="11"/>
        <v>EOG Resources Trinidad U(B) Block Unlimited</v>
      </c>
      <c r="D364" s="238" t="s">
        <v>1968</v>
      </c>
      <c r="E364" s="221" t="s">
        <v>2112</v>
      </c>
      <c r="F364" s="220" t="s">
        <v>996</v>
      </c>
      <c r="G364" s="220" t="s">
        <v>996</v>
      </c>
      <c r="H364" s="261" t="str">
        <f>Table10[[#This Row],[Company]]</f>
        <v>EOG Resources Trinidad U(B) Block Unlimited</v>
      </c>
      <c r="I364" s="220" t="s">
        <v>1199</v>
      </c>
      <c r="J364" s="222">
        <f>'[8]EOG Resources Trinidad U(B)'!$E36/[4]Sheet1!$D$367</f>
        <v>0</v>
      </c>
      <c r="K364" s="220" t="s">
        <v>999</v>
      </c>
      <c r="L364" s="255">
        <v>0</v>
      </c>
    </row>
    <row r="365" spans="2:12" s="220" customFormat="1" ht="15.5" x14ac:dyDescent="0.4">
      <c r="B365" s="220" t="str">
        <f>VLOOKUP(C365,[1]!Companies[#Data],3,FALSE)</f>
        <v>000122055-9</v>
      </c>
      <c r="C365" s="262" t="str">
        <f t="shared" si="11"/>
        <v>EOG Resources Trinidad U(B) Block Unlimited</v>
      </c>
      <c r="D365" s="238" t="s">
        <v>1968</v>
      </c>
      <c r="E365" s="221" t="s">
        <v>2113</v>
      </c>
      <c r="F365" s="220" t="s">
        <v>996</v>
      </c>
      <c r="G365" s="220" t="s">
        <v>996</v>
      </c>
      <c r="H365" s="261" t="str">
        <f>Table10[[#This Row],[Company]]</f>
        <v>EOG Resources Trinidad U(B) Block Unlimited</v>
      </c>
      <c r="I365" s="220" t="s">
        <v>1199</v>
      </c>
      <c r="J365" s="222">
        <f>'[8]EOG Resources Trinidad U(B)'!$E37/[4]Sheet1!$D$367</f>
        <v>0</v>
      </c>
      <c r="K365" s="220" t="s">
        <v>999</v>
      </c>
      <c r="L365" s="255">
        <v>0</v>
      </c>
    </row>
    <row r="366" spans="2:12" s="220" customFormat="1" ht="15.5" x14ac:dyDescent="0.4">
      <c r="B366" s="220" t="str">
        <f>VLOOKUP(C366,[1]!Companies[#Data],3,FALSE)</f>
        <v>000122055-9</v>
      </c>
      <c r="C366" s="262" t="str">
        <f t="shared" si="11"/>
        <v>EOG Resources Trinidad U(B) Block Unlimited</v>
      </c>
      <c r="D366" s="238" t="s">
        <v>1968</v>
      </c>
      <c r="E366" s="221" t="s">
        <v>2074</v>
      </c>
      <c r="F366" s="220" t="s">
        <v>996</v>
      </c>
      <c r="G366" s="220" t="s">
        <v>996</v>
      </c>
      <c r="H366" s="261" t="str">
        <f>Table10[[#This Row],[Company]]</f>
        <v>EOG Resources Trinidad U(B) Block Unlimited</v>
      </c>
      <c r="I366" s="220" t="s">
        <v>1199</v>
      </c>
      <c r="J366" s="222">
        <f>'[8]EOG Resources Trinidad U(B)'!$E38/[4]Sheet1!$D$367</f>
        <v>0</v>
      </c>
      <c r="K366" s="220" t="s">
        <v>999</v>
      </c>
      <c r="L366" s="255">
        <v>0</v>
      </c>
    </row>
    <row r="367" spans="2:12" s="220" customFormat="1" ht="15.5" x14ac:dyDescent="0.4">
      <c r="B367" s="220" t="str">
        <f>VLOOKUP(C367,[1]!Companies[#Data],3,FALSE)</f>
        <v>000122055-9</v>
      </c>
      <c r="C367" s="262" t="str">
        <f t="shared" si="11"/>
        <v>EOG Resources Trinidad U(B) Block Unlimited</v>
      </c>
      <c r="D367" s="238" t="s">
        <v>1968</v>
      </c>
      <c r="E367" s="221" t="s">
        <v>2064</v>
      </c>
      <c r="F367" s="220" t="s">
        <v>996</v>
      </c>
      <c r="G367" s="220" t="s">
        <v>996</v>
      </c>
      <c r="H367" s="261" t="str">
        <f>Table10[[#This Row],[Company]]</f>
        <v>EOG Resources Trinidad U(B) Block Unlimited</v>
      </c>
      <c r="I367" s="220" t="s">
        <v>1199</v>
      </c>
      <c r="J367" s="222">
        <f>'[8]EOG Resources Trinidad U(B)'!$E39/[4]Sheet1!$D$367</f>
        <v>0</v>
      </c>
      <c r="K367" s="220" t="s">
        <v>999</v>
      </c>
      <c r="L367" s="255">
        <v>0</v>
      </c>
    </row>
    <row r="368" spans="2:12" s="220" customFormat="1" ht="15.5" x14ac:dyDescent="0.4">
      <c r="B368" s="220" t="str">
        <f>VLOOKUP(C368,[1]!Companies[#Data],3,FALSE)</f>
        <v>000122055-9</v>
      </c>
      <c r="C368" s="262" t="str">
        <f t="shared" si="11"/>
        <v>EOG Resources Trinidad U(B) Block Unlimited</v>
      </c>
      <c r="D368" s="238" t="s">
        <v>1968</v>
      </c>
      <c r="E368" s="221" t="s">
        <v>2065</v>
      </c>
      <c r="F368" s="220" t="s">
        <v>996</v>
      </c>
      <c r="G368" s="220" t="s">
        <v>996</v>
      </c>
      <c r="H368" s="261" t="str">
        <f>Table10[[#This Row],[Company]]</f>
        <v>EOG Resources Trinidad U(B) Block Unlimited</v>
      </c>
      <c r="I368" s="220" t="s">
        <v>1199</v>
      </c>
      <c r="J368" s="222">
        <f>'[8]EOG Resources Trinidad U(B)'!$E40/[4]Sheet1!$D$367</f>
        <v>0</v>
      </c>
      <c r="K368" s="220" t="s">
        <v>999</v>
      </c>
      <c r="L368" s="255">
        <v>0</v>
      </c>
    </row>
    <row r="369" spans="2:12" s="220" customFormat="1" ht="15.5" x14ac:dyDescent="0.4">
      <c r="B369" s="220" t="str">
        <f>VLOOKUP(C369,[1]!Companies[#Data],3,FALSE)</f>
        <v>000122055-9</v>
      </c>
      <c r="C369" s="262" t="str">
        <f t="shared" si="11"/>
        <v>EOG Resources Trinidad U(B) Block Unlimited</v>
      </c>
      <c r="D369" s="238" t="s">
        <v>1968</v>
      </c>
      <c r="E369" s="221" t="s">
        <v>2114</v>
      </c>
      <c r="F369" s="220" t="s">
        <v>996</v>
      </c>
      <c r="G369" s="220" t="s">
        <v>996</v>
      </c>
      <c r="H369" s="261" t="str">
        <f>Table10[[#This Row],[Company]]</f>
        <v>EOG Resources Trinidad U(B) Block Unlimited</v>
      </c>
      <c r="I369" s="220" t="s">
        <v>1199</v>
      </c>
      <c r="J369" s="222">
        <f>'[8]EOG Resources Trinidad U(B)'!$E41/[4]Sheet1!$D$367</f>
        <v>0</v>
      </c>
      <c r="K369" s="220" t="s">
        <v>999</v>
      </c>
      <c r="L369" s="255">
        <v>0</v>
      </c>
    </row>
    <row r="370" spans="2:12" s="220" customFormat="1" ht="15.5" x14ac:dyDescent="0.4">
      <c r="B370" s="220" t="str">
        <f>VLOOKUP(C370,[1]!Companies[#Data],3,FALSE)</f>
        <v>000122055-9</v>
      </c>
      <c r="C370" s="262" t="str">
        <f t="shared" si="11"/>
        <v>EOG Resources Trinidad U(B) Block Unlimited</v>
      </c>
      <c r="D370" s="238" t="s">
        <v>1968</v>
      </c>
      <c r="E370" s="221" t="s">
        <v>2069</v>
      </c>
      <c r="F370" s="220" t="s">
        <v>996</v>
      </c>
      <c r="G370" s="220" t="s">
        <v>996</v>
      </c>
      <c r="H370" s="261" t="str">
        <f>Table10[[#This Row],[Company]]</f>
        <v>EOG Resources Trinidad U(B) Block Unlimited</v>
      </c>
      <c r="I370" s="220" t="s">
        <v>1199</v>
      </c>
      <c r="J370" s="222">
        <f>'[8]EOG Resources Trinidad U(B)'!$E42/[4]Sheet1!$D$367</f>
        <v>0</v>
      </c>
      <c r="K370" s="220" t="s">
        <v>999</v>
      </c>
      <c r="L370" s="255">
        <v>0</v>
      </c>
    </row>
    <row r="371" spans="2:12" s="220" customFormat="1" ht="15.5" x14ac:dyDescent="0.4">
      <c r="B371" s="220" t="str">
        <f>VLOOKUP(C371,[1]!Companies[#Data],3,FALSE)</f>
        <v>000122055-9</v>
      </c>
      <c r="C371" s="262" t="str">
        <f t="shared" si="11"/>
        <v>EOG Resources Trinidad U(B) Block Unlimited</v>
      </c>
      <c r="D371" s="238" t="s">
        <v>1968</v>
      </c>
      <c r="E371" s="221" t="s">
        <v>2070</v>
      </c>
      <c r="F371" s="220" t="s">
        <v>996</v>
      </c>
      <c r="G371" s="220" t="s">
        <v>996</v>
      </c>
      <c r="H371" s="261" t="str">
        <f>Table10[[#This Row],[Company]]</f>
        <v>EOG Resources Trinidad U(B) Block Unlimited</v>
      </c>
      <c r="I371" s="220" t="s">
        <v>1199</v>
      </c>
      <c r="J371" s="222">
        <f>'[8]EOG Resources Trinidad U(B)'!$E43/[4]Sheet1!$D$367</f>
        <v>0</v>
      </c>
      <c r="K371" s="220" t="s">
        <v>999</v>
      </c>
      <c r="L371" s="255">
        <v>0</v>
      </c>
    </row>
    <row r="372" spans="2:12" s="220" customFormat="1" ht="15.5" x14ac:dyDescent="0.4">
      <c r="B372" s="220" t="str">
        <f>VLOOKUP(C372,[1]!Companies[#Data],3,FALSE)</f>
        <v>000122055-9</v>
      </c>
      <c r="C372" s="262" t="str">
        <f t="shared" si="11"/>
        <v>EOG Resources Trinidad U(B) Block Unlimited</v>
      </c>
      <c r="D372" s="238" t="s">
        <v>1968</v>
      </c>
      <c r="E372" s="221" t="s">
        <v>2115</v>
      </c>
      <c r="F372" s="220" t="s">
        <v>996</v>
      </c>
      <c r="G372" s="220" t="s">
        <v>996</v>
      </c>
      <c r="H372" s="261" t="str">
        <f>Table10[[#This Row],[Company]]</f>
        <v>EOG Resources Trinidad U(B) Block Unlimited</v>
      </c>
      <c r="I372" s="220" t="s">
        <v>1199</v>
      </c>
      <c r="J372" s="222">
        <f>'[8]EOG Resources Trinidad U(B)'!$E44/[4]Sheet1!$D$367</f>
        <v>0</v>
      </c>
      <c r="K372" s="220" t="s">
        <v>999</v>
      </c>
      <c r="L372" s="255">
        <v>0</v>
      </c>
    </row>
    <row r="373" spans="2:12" s="220" customFormat="1" ht="15.5" x14ac:dyDescent="0.4">
      <c r="B373" s="220" t="str">
        <f>VLOOKUP(C373,[1]!Companies[#Data],3,FALSE)</f>
        <v>000122055-9</v>
      </c>
      <c r="C373" s="262" t="str">
        <f t="shared" si="11"/>
        <v>EOG Resources Trinidad U(B) Block Unlimited</v>
      </c>
      <c r="D373" s="238" t="s">
        <v>1968</v>
      </c>
      <c r="E373" s="221" t="s">
        <v>2072</v>
      </c>
      <c r="F373" s="220" t="s">
        <v>996</v>
      </c>
      <c r="G373" s="220" t="s">
        <v>996</v>
      </c>
      <c r="H373" s="261" t="str">
        <f>Table10[[#This Row],[Company]]</f>
        <v>EOG Resources Trinidad U(B) Block Unlimited</v>
      </c>
      <c r="I373" s="220" t="s">
        <v>1199</v>
      </c>
      <c r="J373" s="222">
        <f>'[8]EOG Resources Trinidad U(B)'!$E45/[4]Sheet1!$D$367</f>
        <v>0</v>
      </c>
      <c r="K373" s="220" t="s">
        <v>999</v>
      </c>
      <c r="L373" s="255">
        <v>0</v>
      </c>
    </row>
    <row r="374" spans="2:12" s="220" customFormat="1" ht="15.5" x14ac:dyDescent="0.4">
      <c r="B374" s="220" t="str">
        <f>VLOOKUP(C374,[1]!Companies[#Data],3,FALSE)</f>
        <v>000122055-9</v>
      </c>
      <c r="C374" s="262" t="str">
        <f t="shared" si="11"/>
        <v>EOG Resources Trinidad U(B) Block Unlimited</v>
      </c>
      <c r="D374" s="220" t="s">
        <v>2081</v>
      </c>
      <c r="E374" s="221" t="s">
        <v>2116</v>
      </c>
      <c r="F374" s="220" t="s">
        <v>996</v>
      </c>
      <c r="G374" s="220" t="s">
        <v>996</v>
      </c>
      <c r="H374" s="261" t="str">
        <f>Table10[[#This Row],[Company]]</f>
        <v>EOG Resources Trinidad U(B) Block Unlimited</v>
      </c>
      <c r="I374" s="220" t="s">
        <v>1199</v>
      </c>
      <c r="J374" s="222">
        <f>'[8]EOG Resources Trinidad U(B)'!$E$50/[4]Sheet1!$D$367</f>
        <v>0</v>
      </c>
      <c r="K374" s="220" t="s">
        <v>999</v>
      </c>
      <c r="L374" s="255">
        <v>0</v>
      </c>
    </row>
    <row r="375" spans="2:12" s="220" customFormat="1" ht="15.5" x14ac:dyDescent="0.4">
      <c r="B375" s="220" t="str">
        <f>VLOOKUP(C375,[1]!Companies[#Data],3,FALSE)</f>
        <v>000115200-9</v>
      </c>
      <c r="C375" s="262" t="str">
        <f>'[1]Part 3 - Reporting entities'!B39</f>
        <v xml:space="preserve">EOG Resources Trinidad - U(A) Block Limited </v>
      </c>
      <c r="D375" s="220" t="s">
        <v>2081</v>
      </c>
      <c r="E375" s="221" t="s">
        <v>2082</v>
      </c>
      <c r="F375" s="220" t="s">
        <v>996</v>
      </c>
      <c r="G375" s="220" t="s">
        <v>996</v>
      </c>
      <c r="H375" s="261" t="str">
        <f>Table10[[#This Row],[Company]]</f>
        <v xml:space="preserve">EOG Resources Trinidad - U(A) Block Limited </v>
      </c>
      <c r="I375" s="220" t="s">
        <v>1199</v>
      </c>
      <c r="J375" s="222">
        <f>'[8]EOG Resources (U(A) Block Unlim'!$E14/[4]Sheet1!$D$367</f>
        <v>19048.109613145312</v>
      </c>
      <c r="K375" s="220" t="s">
        <v>999</v>
      </c>
      <c r="L375" s="255">
        <v>0</v>
      </c>
    </row>
    <row r="376" spans="2:12" s="220" customFormat="1" ht="15.5" x14ac:dyDescent="0.4">
      <c r="B376" s="220" t="str">
        <f>VLOOKUP(C376,[1]!Companies[#Data],3,FALSE)</f>
        <v>000115200-9</v>
      </c>
      <c r="C376" s="262" t="str">
        <f>C375</f>
        <v xml:space="preserve">EOG Resources Trinidad - U(A) Block Limited </v>
      </c>
      <c r="D376" s="220" t="s">
        <v>2081</v>
      </c>
      <c r="E376" s="221" t="s">
        <v>2050</v>
      </c>
      <c r="F376" s="220" t="s">
        <v>996</v>
      </c>
      <c r="G376" s="220" t="s">
        <v>996</v>
      </c>
      <c r="H376" s="261" t="str">
        <f>Table10[[#This Row],[Company]]</f>
        <v xml:space="preserve">EOG Resources Trinidad - U(A) Block Limited </v>
      </c>
      <c r="I376" s="220" t="s">
        <v>1199</v>
      </c>
      <c r="J376" s="222">
        <f>'[8]EOG Resources (U(A) Block Unlim'!$E15/[4]Sheet1!$D$367</f>
        <v>28463335.164284583</v>
      </c>
      <c r="K376" s="220" t="s">
        <v>999</v>
      </c>
      <c r="L376" s="255">
        <v>0</v>
      </c>
    </row>
    <row r="377" spans="2:12" s="220" customFormat="1" ht="15.5" x14ac:dyDescent="0.4">
      <c r="B377" s="220" t="str">
        <f>VLOOKUP(C377,[1]!Companies[#Data],3,FALSE)</f>
        <v>000115200-9</v>
      </c>
      <c r="C377" s="262" t="str">
        <f t="shared" ref="C377:C404" si="12">C376</f>
        <v xml:space="preserve">EOG Resources Trinidad - U(A) Block Limited </v>
      </c>
      <c r="D377" s="220" t="s">
        <v>2081</v>
      </c>
      <c r="E377" s="221" t="s">
        <v>2051</v>
      </c>
      <c r="F377" s="220" t="s">
        <v>996</v>
      </c>
      <c r="G377" s="220" t="s">
        <v>996</v>
      </c>
      <c r="H377" s="261" t="str">
        <f>Table10[[#This Row],[Company]]</f>
        <v xml:space="preserve">EOG Resources Trinidad - U(A) Block Limited </v>
      </c>
      <c r="I377" s="220" t="s">
        <v>1199</v>
      </c>
      <c r="J377" s="222">
        <f>'[8]EOG Resources (U(A) Block Unlim'!$E16/[4]Sheet1!$D$367</f>
        <v>3238051.636969585</v>
      </c>
      <c r="K377" s="220" t="s">
        <v>999</v>
      </c>
      <c r="L377" s="255">
        <v>0</v>
      </c>
    </row>
    <row r="378" spans="2:12" s="220" customFormat="1" ht="15.5" x14ac:dyDescent="0.4">
      <c r="B378" s="220" t="str">
        <f>VLOOKUP(C378,[1]!Companies[#Data],3,FALSE)</f>
        <v>000115200-9</v>
      </c>
      <c r="C378" s="262" t="str">
        <f t="shared" si="12"/>
        <v xml:space="preserve">EOG Resources Trinidad - U(A) Block Limited </v>
      </c>
      <c r="D378" s="220" t="s">
        <v>2081</v>
      </c>
      <c r="E378" s="221" t="s">
        <v>2049</v>
      </c>
      <c r="F378" s="220" t="s">
        <v>996</v>
      </c>
      <c r="G378" s="220" t="s">
        <v>996</v>
      </c>
      <c r="H378" s="261" t="str">
        <f>Table10[[#This Row],[Company]]</f>
        <v xml:space="preserve">EOG Resources Trinidad - U(A) Block Limited </v>
      </c>
      <c r="I378" s="220" t="s">
        <v>1199</v>
      </c>
      <c r="J378" s="222">
        <f>'[8]EOG Resources (U(A) Block Unlim'!$E17/[4]Sheet1!$D$367</f>
        <v>0</v>
      </c>
      <c r="K378" s="220" t="s">
        <v>999</v>
      </c>
      <c r="L378" s="255">
        <v>0</v>
      </c>
    </row>
    <row r="379" spans="2:12" s="220" customFormat="1" ht="15.5" x14ac:dyDescent="0.4">
      <c r="B379" s="220" t="str">
        <f>VLOOKUP(C379,[1]!Companies[#Data],3,FALSE)</f>
        <v>000115200-9</v>
      </c>
      <c r="C379" s="262" t="str">
        <f t="shared" si="12"/>
        <v xml:space="preserve">EOG Resources Trinidad - U(A) Block Limited </v>
      </c>
      <c r="D379" s="220" t="s">
        <v>2081</v>
      </c>
      <c r="E379" s="221" t="s">
        <v>2057</v>
      </c>
      <c r="F379" s="220" t="s">
        <v>996</v>
      </c>
      <c r="G379" s="220" t="s">
        <v>996</v>
      </c>
      <c r="H379" s="261" t="str">
        <f>Table10[[#This Row],[Company]]</f>
        <v xml:space="preserve">EOG Resources Trinidad - U(A) Block Limited </v>
      </c>
      <c r="I379" s="220" t="s">
        <v>1199</v>
      </c>
      <c r="J379" s="222">
        <f>'[8]EOG Resources (U(A) Block Unlim'!$E18/[4]Sheet1!$D$367</f>
        <v>204370.57091487321</v>
      </c>
      <c r="K379" s="220" t="s">
        <v>999</v>
      </c>
      <c r="L379" s="255">
        <v>0</v>
      </c>
    </row>
    <row r="380" spans="2:12" s="220" customFormat="1" ht="15.5" x14ac:dyDescent="0.4">
      <c r="B380" s="220" t="str">
        <f>VLOOKUP(C380,[1]!Companies[#Data],3,FALSE)</f>
        <v>000115200-9</v>
      </c>
      <c r="C380" s="262" t="str">
        <f t="shared" si="12"/>
        <v xml:space="preserve">EOG Resources Trinidad - U(A) Block Limited </v>
      </c>
      <c r="D380" s="220" t="s">
        <v>2081</v>
      </c>
      <c r="E380" s="221" t="s">
        <v>2054</v>
      </c>
      <c r="F380" s="220" t="s">
        <v>996</v>
      </c>
      <c r="G380" s="220" t="s">
        <v>996</v>
      </c>
      <c r="H380" s="261" t="str">
        <f>Table10[[#This Row],[Company]]</f>
        <v xml:space="preserve">EOG Resources Trinidad - U(A) Block Limited </v>
      </c>
      <c r="I380" s="220" t="s">
        <v>1199</v>
      </c>
      <c r="J380" s="222">
        <f>'[8]EOG Resources (U(A) Block Unlim'!$E19/[4]Sheet1!$D$367</f>
        <v>0</v>
      </c>
      <c r="K380" s="220" t="s">
        <v>999</v>
      </c>
      <c r="L380" s="255">
        <v>0</v>
      </c>
    </row>
    <row r="381" spans="2:12" s="220" customFormat="1" ht="31" x14ac:dyDescent="0.4">
      <c r="B381" s="220" t="str">
        <f>VLOOKUP(C381,[1]!Companies[#Data],3,FALSE)</f>
        <v>000115200-9</v>
      </c>
      <c r="C381" s="262" t="str">
        <f t="shared" si="12"/>
        <v xml:space="preserve">EOG Resources Trinidad - U(A) Block Limited </v>
      </c>
      <c r="D381" s="220" t="s">
        <v>2081</v>
      </c>
      <c r="E381" s="221" t="s">
        <v>2048</v>
      </c>
      <c r="F381" s="220" t="s">
        <v>996</v>
      </c>
      <c r="G381" s="220" t="s">
        <v>996</v>
      </c>
      <c r="H381" s="261" t="str">
        <f>Table10[[#This Row],[Company]]</f>
        <v xml:space="preserve">EOG Resources Trinidad - U(A) Block Limited </v>
      </c>
      <c r="I381" s="220" t="s">
        <v>1199</v>
      </c>
      <c r="J381" s="222">
        <f>'[8]EOG Resources (U(A) Block Unlim'!$E20/[4]Sheet1!$D$367</f>
        <v>0</v>
      </c>
      <c r="K381" s="220" t="s">
        <v>999</v>
      </c>
      <c r="L381" s="255">
        <v>0</v>
      </c>
    </row>
    <row r="382" spans="2:12" s="220" customFormat="1" ht="31" x14ac:dyDescent="0.4">
      <c r="B382" s="220" t="str">
        <f>VLOOKUP(C382,[1]!Companies[#Data],3,FALSE)</f>
        <v>000115200-9</v>
      </c>
      <c r="C382" s="262" t="str">
        <f t="shared" si="12"/>
        <v xml:space="preserve">EOG Resources Trinidad - U(A) Block Limited </v>
      </c>
      <c r="D382" s="220" t="s">
        <v>2081</v>
      </c>
      <c r="E382" s="221" t="s">
        <v>2085</v>
      </c>
      <c r="F382" s="220" t="s">
        <v>996</v>
      </c>
      <c r="G382" s="220" t="s">
        <v>996</v>
      </c>
      <c r="H382" s="261" t="str">
        <f>Table10[[#This Row],[Company]]</f>
        <v xml:space="preserve">EOG Resources Trinidad - U(A) Block Limited </v>
      </c>
      <c r="I382" s="220" t="s">
        <v>1199</v>
      </c>
      <c r="J382" s="222">
        <f>'[8]EOG Resources (U(A) Block Unlim'!$E21/[4]Sheet1!$D$367</f>
        <v>0</v>
      </c>
      <c r="K382" s="220" t="s">
        <v>999</v>
      </c>
      <c r="L382" s="255">
        <v>0</v>
      </c>
    </row>
    <row r="383" spans="2:12" s="220" customFormat="1" ht="15.5" x14ac:dyDescent="0.4">
      <c r="B383" s="220" t="str">
        <f>VLOOKUP(C383,[1]!Companies[#Data],3,FALSE)</f>
        <v>000115200-9</v>
      </c>
      <c r="C383" s="262" t="str">
        <f t="shared" si="12"/>
        <v xml:space="preserve">EOG Resources Trinidad - U(A) Block Limited </v>
      </c>
      <c r="D383" s="220" t="s">
        <v>2081</v>
      </c>
      <c r="E383" s="221" t="s">
        <v>2107</v>
      </c>
      <c r="F383" s="220" t="s">
        <v>996</v>
      </c>
      <c r="G383" s="220" t="s">
        <v>996</v>
      </c>
      <c r="H383" s="261" t="str">
        <f>Table10[[#This Row],[Company]]</f>
        <v xml:space="preserve">EOG Resources Trinidad - U(A) Block Limited </v>
      </c>
      <c r="I383" s="220" t="s">
        <v>1199</v>
      </c>
      <c r="J383" s="222">
        <f>'[8]EOG Resources (U(A) Block Unlim'!$E22/[4]Sheet1!$D$367</f>
        <v>0</v>
      </c>
      <c r="K383" s="220" t="s">
        <v>999</v>
      </c>
      <c r="L383" s="255">
        <v>0</v>
      </c>
    </row>
    <row r="384" spans="2:12" s="220" customFormat="1" ht="15.5" x14ac:dyDescent="0.4">
      <c r="B384" s="220" t="str">
        <f>VLOOKUP(C384,[1]!Companies[#Data],3,FALSE)</f>
        <v>000115200-9</v>
      </c>
      <c r="C384" s="262" t="str">
        <f t="shared" si="12"/>
        <v xml:space="preserve">EOG Resources Trinidad - U(A) Block Limited </v>
      </c>
      <c r="D384" s="220" t="s">
        <v>2081</v>
      </c>
      <c r="E384" s="221" t="s">
        <v>2075</v>
      </c>
      <c r="F384" s="220" t="s">
        <v>996</v>
      </c>
      <c r="G384" s="220" t="s">
        <v>996</v>
      </c>
      <c r="H384" s="261" t="str">
        <f>Table10[[#This Row],[Company]]</f>
        <v xml:space="preserve">EOG Resources Trinidad - U(A) Block Limited </v>
      </c>
      <c r="I384" s="220" t="s">
        <v>1199</v>
      </c>
      <c r="J384" s="222">
        <f>'[8]EOG Resources (U(A) Block Unlim'!$E23/[4]Sheet1!$D$367</f>
        <v>5.9206184204352516E-3</v>
      </c>
      <c r="K384" s="220" t="s">
        <v>999</v>
      </c>
      <c r="L384" s="255">
        <v>0</v>
      </c>
    </row>
    <row r="385" spans="2:12" s="220" customFormat="1" ht="15.5" x14ac:dyDescent="0.4">
      <c r="B385" s="220" t="str">
        <f>VLOOKUP(C385,[1]!Companies[#Data],3,FALSE)</f>
        <v>000115200-9</v>
      </c>
      <c r="C385" s="262" t="str">
        <f t="shared" si="12"/>
        <v xml:space="preserve">EOG Resources Trinidad - U(A) Block Limited </v>
      </c>
      <c r="D385" s="220" t="s">
        <v>2081</v>
      </c>
      <c r="E385" s="221" t="s">
        <v>2076</v>
      </c>
      <c r="F385" s="220" t="s">
        <v>996</v>
      </c>
      <c r="G385" s="220" t="s">
        <v>996</v>
      </c>
      <c r="H385" s="261" t="str">
        <f>Table10[[#This Row],[Company]]</f>
        <v xml:space="preserve">EOG Resources Trinidad - U(A) Block Limited </v>
      </c>
      <c r="I385" s="220" t="s">
        <v>1199</v>
      </c>
      <c r="J385" s="222">
        <f>'[8]EOG Resources (U(A) Block Unlim'!$E24/[4]Sheet1!$D$367</f>
        <v>1733.9507946284007</v>
      </c>
      <c r="K385" s="220" t="s">
        <v>999</v>
      </c>
      <c r="L385" s="255">
        <v>0</v>
      </c>
    </row>
    <row r="386" spans="2:12" s="220" customFormat="1" ht="15.5" x14ac:dyDescent="0.4">
      <c r="B386" s="220" t="str">
        <f>VLOOKUP(C386,[1]!Companies[#Data],3,FALSE)</f>
        <v>000115200-9</v>
      </c>
      <c r="C386" s="262" t="str">
        <f t="shared" si="12"/>
        <v xml:space="preserve">EOG Resources Trinidad - U(A) Block Limited </v>
      </c>
      <c r="D386" s="238" t="s">
        <v>1968</v>
      </c>
      <c r="E386" s="221" t="s">
        <v>2059</v>
      </c>
      <c r="F386" s="220" t="s">
        <v>996</v>
      </c>
      <c r="G386" s="220" t="s">
        <v>996</v>
      </c>
      <c r="H386" s="261" t="str">
        <f>Table10[[#This Row],[Company]]</f>
        <v xml:space="preserve">EOG Resources Trinidad - U(A) Block Limited </v>
      </c>
      <c r="I386" s="220" t="s">
        <v>1199</v>
      </c>
      <c r="J386" s="222">
        <f>'[8]EOG Resources (U(A) Block Unlim'!$E28/[4]Sheet1!$D$367</f>
        <v>0</v>
      </c>
      <c r="K386" s="220" t="s">
        <v>999</v>
      </c>
      <c r="L386" s="255">
        <v>0</v>
      </c>
    </row>
    <row r="387" spans="2:12" s="220" customFormat="1" ht="15.5" x14ac:dyDescent="0.4">
      <c r="B387" s="220" t="str">
        <f>VLOOKUP(C387,[1]!Companies[#Data],3,FALSE)</f>
        <v>000115200-9</v>
      </c>
      <c r="C387" s="262" t="str">
        <f t="shared" si="12"/>
        <v xml:space="preserve">EOG Resources Trinidad - U(A) Block Limited </v>
      </c>
      <c r="D387" s="238" t="s">
        <v>1968</v>
      </c>
      <c r="E387" s="221" t="s">
        <v>2108</v>
      </c>
      <c r="F387" s="220" t="s">
        <v>996</v>
      </c>
      <c r="G387" s="220" t="s">
        <v>996</v>
      </c>
      <c r="H387" s="261" t="str">
        <f>Table10[[#This Row],[Company]]</f>
        <v xml:space="preserve">EOG Resources Trinidad - U(A) Block Limited </v>
      </c>
      <c r="I387" s="220" t="s">
        <v>1199</v>
      </c>
      <c r="J387" s="222">
        <f>'[8]EOG Resources (U(A) Block Unlim'!$E29/[4]Sheet1!$D$367</f>
        <v>0</v>
      </c>
      <c r="K387" s="220" t="s">
        <v>999</v>
      </c>
      <c r="L387" s="255">
        <v>0</v>
      </c>
    </row>
    <row r="388" spans="2:12" s="220" customFormat="1" ht="15.5" x14ac:dyDescent="0.4">
      <c r="B388" s="220" t="str">
        <f>VLOOKUP(C388,[1]!Companies[#Data],3,FALSE)</f>
        <v>000115200-9</v>
      </c>
      <c r="C388" s="262" t="str">
        <f t="shared" si="12"/>
        <v xml:space="preserve">EOG Resources Trinidad - U(A) Block Limited </v>
      </c>
      <c r="D388" s="238" t="s">
        <v>1968</v>
      </c>
      <c r="E388" s="221" t="s">
        <v>2083</v>
      </c>
      <c r="F388" s="220" t="s">
        <v>996</v>
      </c>
      <c r="G388" s="220" t="s">
        <v>996</v>
      </c>
      <c r="H388" s="261" t="str">
        <f>Table10[[#This Row],[Company]]</f>
        <v xml:space="preserve">EOG Resources Trinidad - U(A) Block Limited </v>
      </c>
      <c r="I388" s="220" t="s">
        <v>1199</v>
      </c>
      <c r="J388" s="222">
        <f>'[8]EOG Resources (U(A) Block Unlim'!$E30/[4]Sheet1!$D$367</f>
        <v>59717.577620417615</v>
      </c>
      <c r="K388" s="220" t="s">
        <v>999</v>
      </c>
      <c r="L388" s="255">
        <v>0</v>
      </c>
    </row>
    <row r="389" spans="2:12" s="220" customFormat="1" ht="15.5" x14ac:dyDescent="0.4">
      <c r="B389" s="220" t="str">
        <f>VLOOKUP(C389,[1]!Companies[#Data],3,FALSE)</f>
        <v>000115200-9</v>
      </c>
      <c r="C389" s="262" t="str">
        <f t="shared" si="12"/>
        <v xml:space="preserve">EOG Resources Trinidad - U(A) Block Limited </v>
      </c>
      <c r="D389" s="238" t="s">
        <v>1968</v>
      </c>
      <c r="E389" s="221" t="s">
        <v>2109</v>
      </c>
      <c r="F389" s="220" t="s">
        <v>996</v>
      </c>
      <c r="G389" s="220" t="s">
        <v>996</v>
      </c>
      <c r="H389" s="261" t="str">
        <f>Table10[[#This Row],[Company]]</f>
        <v xml:space="preserve">EOG Resources Trinidad - U(A) Block Limited </v>
      </c>
      <c r="I389" s="220" t="s">
        <v>1199</v>
      </c>
      <c r="J389" s="222">
        <f>'[8]EOG Resources (U(A) Block Unlim'!$E31/[4]Sheet1!$D$367</f>
        <v>0</v>
      </c>
      <c r="K389" s="220" t="s">
        <v>999</v>
      </c>
      <c r="L389" s="255">
        <v>0</v>
      </c>
    </row>
    <row r="390" spans="2:12" s="220" customFormat="1" ht="15.5" x14ac:dyDescent="0.4">
      <c r="B390" s="220" t="str">
        <f>VLOOKUP(C390,[1]!Companies[#Data],3,FALSE)</f>
        <v>000115200-9</v>
      </c>
      <c r="C390" s="262" t="str">
        <f t="shared" si="12"/>
        <v xml:space="preserve">EOG Resources Trinidad - U(A) Block Limited </v>
      </c>
      <c r="D390" s="238" t="s">
        <v>1968</v>
      </c>
      <c r="E390" s="221" t="s">
        <v>2073</v>
      </c>
      <c r="F390" s="220" t="s">
        <v>996</v>
      </c>
      <c r="G390" s="220" t="s">
        <v>996</v>
      </c>
      <c r="H390" s="261" t="str">
        <f>Table10[[#This Row],[Company]]</f>
        <v xml:space="preserve">EOG Resources Trinidad - U(A) Block Limited </v>
      </c>
      <c r="I390" s="220" t="s">
        <v>1199</v>
      </c>
      <c r="J390" s="222">
        <f>'[8]EOG Resources (U(A) Block Unlim'!$E32/[4]Sheet1!$D$367</f>
        <v>0</v>
      </c>
      <c r="K390" s="220" t="s">
        <v>999</v>
      </c>
      <c r="L390" s="255">
        <v>0</v>
      </c>
    </row>
    <row r="391" spans="2:12" s="220" customFormat="1" ht="31" x14ac:dyDescent="0.4">
      <c r="B391" s="220" t="str">
        <f>VLOOKUP(C391,[1]!Companies[#Data],3,FALSE)</f>
        <v>000115200-9</v>
      </c>
      <c r="C391" s="262" t="str">
        <f t="shared" si="12"/>
        <v xml:space="preserve">EOG Resources Trinidad - U(A) Block Limited </v>
      </c>
      <c r="D391" s="238" t="s">
        <v>1968</v>
      </c>
      <c r="E391" s="221" t="s">
        <v>2062</v>
      </c>
      <c r="F391" s="220" t="s">
        <v>996</v>
      </c>
      <c r="G391" s="220" t="s">
        <v>996</v>
      </c>
      <c r="H391" s="261" t="str">
        <f>Table10[[#This Row],[Company]]</f>
        <v xml:space="preserve">EOG Resources Trinidad - U(A) Block Limited </v>
      </c>
      <c r="I391" s="220" t="s">
        <v>1199</v>
      </c>
      <c r="J391" s="222">
        <f>'[8]EOG Resources (U(A) Block Unlim'!$E33/[4]Sheet1!$D$367</f>
        <v>21856150.434625201</v>
      </c>
      <c r="K391" s="220" t="s">
        <v>999</v>
      </c>
      <c r="L391" s="255">
        <v>0</v>
      </c>
    </row>
    <row r="392" spans="2:12" s="220" customFormat="1" ht="15.5" x14ac:dyDescent="0.4">
      <c r="B392" s="220" t="str">
        <f>VLOOKUP(C392,[1]!Companies[#Data],3,FALSE)</f>
        <v>000115200-9</v>
      </c>
      <c r="C392" s="262" t="str">
        <f t="shared" si="12"/>
        <v xml:space="preserve">EOG Resources Trinidad - U(A) Block Limited </v>
      </c>
      <c r="D392" s="238" t="s">
        <v>1968</v>
      </c>
      <c r="E392" s="221" t="s">
        <v>2110</v>
      </c>
      <c r="F392" s="220" t="s">
        <v>996</v>
      </c>
      <c r="G392" s="220" t="s">
        <v>996</v>
      </c>
      <c r="H392" s="261" t="str">
        <f>Table10[[#This Row],[Company]]</f>
        <v xml:space="preserve">EOG Resources Trinidad - U(A) Block Limited </v>
      </c>
      <c r="I392" s="220" t="s">
        <v>1199</v>
      </c>
      <c r="J392" s="222">
        <f>'[8]EOG Resources (U(A) Block Unlim'!$E34/[4]Sheet1!$D$367</f>
        <v>0</v>
      </c>
      <c r="K392" s="220" t="s">
        <v>999</v>
      </c>
      <c r="L392" s="255">
        <v>0</v>
      </c>
    </row>
    <row r="393" spans="2:12" s="220" customFormat="1" ht="15.5" x14ac:dyDescent="0.4">
      <c r="B393" s="220" t="str">
        <f>VLOOKUP(C393,[1]!Companies[#Data],3,FALSE)</f>
        <v>000115200-9</v>
      </c>
      <c r="C393" s="262" t="str">
        <f t="shared" si="12"/>
        <v xml:space="preserve">EOG Resources Trinidad - U(A) Block Limited </v>
      </c>
      <c r="D393" s="238" t="s">
        <v>1968</v>
      </c>
      <c r="E393" s="221" t="s">
        <v>2111</v>
      </c>
      <c r="F393" s="220" t="s">
        <v>996</v>
      </c>
      <c r="G393" s="220" t="s">
        <v>996</v>
      </c>
      <c r="H393" s="261" t="str">
        <f>Table10[[#This Row],[Company]]</f>
        <v xml:space="preserve">EOG Resources Trinidad - U(A) Block Limited </v>
      </c>
      <c r="I393" s="220" t="s">
        <v>1199</v>
      </c>
      <c r="J393" s="222">
        <f>'[8]EOG Resources (U(A) Block Unlim'!$E35/[4]Sheet1!$D$367</f>
        <v>0</v>
      </c>
      <c r="K393" s="220" t="s">
        <v>999</v>
      </c>
      <c r="L393" s="255">
        <v>0</v>
      </c>
    </row>
    <row r="394" spans="2:12" s="220" customFormat="1" ht="15.5" x14ac:dyDescent="0.4">
      <c r="B394" s="220" t="str">
        <f>VLOOKUP(C394,[1]!Companies[#Data],3,FALSE)</f>
        <v>000115200-9</v>
      </c>
      <c r="C394" s="262" t="str">
        <f t="shared" si="12"/>
        <v xml:space="preserve">EOG Resources Trinidad - U(A) Block Limited </v>
      </c>
      <c r="D394" s="238" t="s">
        <v>1968</v>
      </c>
      <c r="E394" s="221" t="s">
        <v>2112</v>
      </c>
      <c r="F394" s="220" t="s">
        <v>996</v>
      </c>
      <c r="G394" s="220" t="s">
        <v>996</v>
      </c>
      <c r="H394" s="261" t="str">
        <f>Table10[[#This Row],[Company]]</f>
        <v xml:space="preserve">EOG Resources Trinidad - U(A) Block Limited </v>
      </c>
      <c r="I394" s="220" t="s">
        <v>1199</v>
      </c>
      <c r="J394" s="222">
        <f>'[8]EOG Resources (U(A) Block Unlim'!$E36/[4]Sheet1!$D$367</f>
        <v>0</v>
      </c>
      <c r="K394" s="220" t="s">
        <v>999</v>
      </c>
      <c r="L394" s="255">
        <v>0</v>
      </c>
    </row>
    <row r="395" spans="2:12" s="220" customFormat="1" ht="15.5" x14ac:dyDescent="0.4">
      <c r="B395" s="220" t="str">
        <f>VLOOKUP(C395,[1]!Companies[#Data],3,FALSE)</f>
        <v>000115200-9</v>
      </c>
      <c r="C395" s="262" t="str">
        <f t="shared" si="12"/>
        <v xml:space="preserve">EOG Resources Trinidad - U(A) Block Limited </v>
      </c>
      <c r="D395" s="238" t="s">
        <v>1968</v>
      </c>
      <c r="E395" s="221" t="s">
        <v>2113</v>
      </c>
      <c r="F395" s="220" t="s">
        <v>996</v>
      </c>
      <c r="G395" s="220" t="s">
        <v>996</v>
      </c>
      <c r="H395" s="261" t="str">
        <f>Table10[[#This Row],[Company]]</f>
        <v xml:space="preserve">EOG Resources Trinidad - U(A) Block Limited </v>
      </c>
      <c r="I395" s="220" t="s">
        <v>1199</v>
      </c>
      <c r="J395" s="222">
        <f>'[8]EOG Resources (U(A) Block Unlim'!$E37/[4]Sheet1!$D$367</f>
        <v>0</v>
      </c>
      <c r="K395" s="220" t="s">
        <v>999</v>
      </c>
      <c r="L395" s="255">
        <v>0</v>
      </c>
    </row>
    <row r="396" spans="2:12" s="220" customFormat="1" ht="15.5" x14ac:dyDescent="0.4">
      <c r="B396" s="220" t="str">
        <f>VLOOKUP(C396,[1]!Companies[#Data],3,FALSE)</f>
        <v>000115200-9</v>
      </c>
      <c r="C396" s="262" t="str">
        <f t="shared" si="12"/>
        <v xml:space="preserve">EOG Resources Trinidad - U(A) Block Limited </v>
      </c>
      <c r="D396" s="238" t="s">
        <v>1968</v>
      </c>
      <c r="E396" s="221" t="s">
        <v>2074</v>
      </c>
      <c r="F396" s="220" t="s">
        <v>996</v>
      </c>
      <c r="G396" s="220" t="s">
        <v>996</v>
      </c>
      <c r="H396" s="261" t="str">
        <f>Table10[[#This Row],[Company]]</f>
        <v xml:space="preserve">EOG Resources Trinidad - U(A) Block Limited </v>
      </c>
      <c r="I396" s="220" t="s">
        <v>1199</v>
      </c>
      <c r="J396" s="222">
        <f>'[8]EOG Resources (U(A) Block Unlim'!$E38/[4]Sheet1!$D$367</f>
        <v>911863.0099151117</v>
      </c>
      <c r="K396" s="220" t="s">
        <v>999</v>
      </c>
      <c r="L396" s="255">
        <v>0</v>
      </c>
    </row>
    <row r="397" spans="2:12" s="220" customFormat="1" ht="15.5" x14ac:dyDescent="0.4">
      <c r="B397" s="220" t="str">
        <f>VLOOKUP(C397,[1]!Companies[#Data],3,FALSE)</f>
        <v>000115200-9</v>
      </c>
      <c r="C397" s="262" t="str">
        <f t="shared" si="12"/>
        <v xml:space="preserve">EOG Resources Trinidad - U(A) Block Limited </v>
      </c>
      <c r="D397" s="238" t="s">
        <v>1968</v>
      </c>
      <c r="E397" s="221" t="s">
        <v>2064</v>
      </c>
      <c r="F397" s="220" t="s">
        <v>996</v>
      </c>
      <c r="G397" s="220" t="s">
        <v>996</v>
      </c>
      <c r="H397" s="261" t="str">
        <f>Table10[[#This Row],[Company]]</f>
        <v xml:space="preserve">EOG Resources Trinidad - U(A) Block Limited </v>
      </c>
      <c r="I397" s="220" t="s">
        <v>1199</v>
      </c>
      <c r="J397" s="222">
        <f>'[8]EOG Resources (U(A) Block Unlim'!$E39/[4]Sheet1!$D$367</f>
        <v>501524.6332509924</v>
      </c>
      <c r="K397" s="220" t="s">
        <v>999</v>
      </c>
      <c r="L397" s="255">
        <v>0</v>
      </c>
    </row>
    <row r="398" spans="2:12" s="220" customFormat="1" ht="15.5" x14ac:dyDescent="0.4">
      <c r="B398" s="220" t="str">
        <f>VLOOKUP(C398,[1]!Companies[#Data],3,FALSE)</f>
        <v>000115200-9</v>
      </c>
      <c r="C398" s="262" t="str">
        <f t="shared" si="12"/>
        <v xml:space="preserve">EOG Resources Trinidad - U(A) Block Limited </v>
      </c>
      <c r="D398" s="238" t="s">
        <v>1968</v>
      </c>
      <c r="E398" s="221" t="s">
        <v>2065</v>
      </c>
      <c r="F398" s="220" t="s">
        <v>996</v>
      </c>
      <c r="G398" s="220" t="s">
        <v>996</v>
      </c>
      <c r="H398" s="261" t="str">
        <f>Table10[[#This Row],[Company]]</f>
        <v xml:space="preserve">EOG Resources Trinidad - U(A) Block Limited </v>
      </c>
      <c r="I398" s="220" t="s">
        <v>1199</v>
      </c>
      <c r="J398" s="222">
        <f>'[8]EOG Resources (U(A) Block Unlim'!$E40/[4]Sheet1!$D$367</f>
        <v>501524.6332509924</v>
      </c>
      <c r="K398" s="220" t="s">
        <v>999</v>
      </c>
      <c r="L398" s="255">
        <v>0</v>
      </c>
    </row>
    <row r="399" spans="2:12" s="220" customFormat="1" ht="15.5" x14ac:dyDescent="0.4">
      <c r="B399" s="220" t="str">
        <f>VLOOKUP(C399,[1]!Companies[#Data],3,FALSE)</f>
        <v>000115200-9</v>
      </c>
      <c r="C399" s="262" t="str">
        <f t="shared" si="12"/>
        <v xml:space="preserve">EOG Resources Trinidad - U(A) Block Limited </v>
      </c>
      <c r="D399" s="238" t="s">
        <v>1968</v>
      </c>
      <c r="E399" s="221" t="s">
        <v>2114</v>
      </c>
      <c r="F399" s="220" t="s">
        <v>996</v>
      </c>
      <c r="G399" s="220" t="s">
        <v>996</v>
      </c>
      <c r="H399" s="261" t="str">
        <f>Table10[[#This Row],[Company]]</f>
        <v xml:space="preserve">EOG Resources Trinidad - U(A) Block Limited </v>
      </c>
      <c r="I399" s="220" t="s">
        <v>1199</v>
      </c>
      <c r="J399" s="222">
        <f>'[8]EOG Resources (U(A) Block Unlim'!$E41/[4]Sheet1!$D$367</f>
        <v>0</v>
      </c>
      <c r="K399" s="220" t="s">
        <v>999</v>
      </c>
      <c r="L399" s="255">
        <v>0</v>
      </c>
    </row>
    <row r="400" spans="2:12" s="220" customFormat="1" ht="15.5" x14ac:dyDescent="0.4">
      <c r="B400" s="220" t="str">
        <f>VLOOKUP(C400,[1]!Companies[#Data],3,FALSE)</f>
        <v>000115200-9</v>
      </c>
      <c r="C400" s="262" t="str">
        <f t="shared" si="12"/>
        <v xml:space="preserve">EOG Resources Trinidad - U(A) Block Limited </v>
      </c>
      <c r="D400" s="238" t="s">
        <v>1968</v>
      </c>
      <c r="E400" s="221" t="s">
        <v>2069</v>
      </c>
      <c r="F400" s="220" t="s">
        <v>996</v>
      </c>
      <c r="G400" s="220" t="s">
        <v>996</v>
      </c>
      <c r="H400" s="261" t="str">
        <f>Table10[[#This Row],[Company]]</f>
        <v xml:space="preserve">EOG Resources Trinidad - U(A) Block Limited </v>
      </c>
      <c r="I400" s="220" t="s">
        <v>1199</v>
      </c>
      <c r="J400" s="222">
        <f>'[8]EOG Resources (U(A) Block Unlim'!$E42/[4]Sheet1!$D$367</f>
        <v>0</v>
      </c>
      <c r="K400" s="220" t="s">
        <v>999</v>
      </c>
      <c r="L400" s="255">
        <v>0</v>
      </c>
    </row>
    <row r="401" spans="2:12" s="220" customFormat="1" ht="15.5" x14ac:dyDescent="0.4">
      <c r="B401" s="220" t="str">
        <f>VLOOKUP(C401,[1]!Companies[#Data],3,FALSE)</f>
        <v>000115200-9</v>
      </c>
      <c r="C401" s="262" t="str">
        <f t="shared" si="12"/>
        <v xml:space="preserve">EOG Resources Trinidad - U(A) Block Limited </v>
      </c>
      <c r="D401" s="238" t="s">
        <v>1968</v>
      </c>
      <c r="E401" s="221" t="s">
        <v>2070</v>
      </c>
      <c r="F401" s="220" t="s">
        <v>996</v>
      </c>
      <c r="G401" s="220" t="s">
        <v>996</v>
      </c>
      <c r="H401" s="261" t="str">
        <f>Table10[[#This Row],[Company]]</f>
        <v xml:space="preserve">EOG Resources Trinidad - U(A) Block Limited </v>
      </c>
      <c r="I401" s="220" t="s">
        <v>1199</v>
      </c>
      <c r="J401" s="222">
        <f>'[8]EOG Resources (U(A) Block Unlim'!$E43/[4]Sheet1!$D$367</f>
        <v>0</v>
      </c>
      <c r="K401" s="220" t="s">
        <v>999</v>
      </c>
      <c r="L401" s="255">
        <v>0</v>
      </c>
    </row>
    <row r="402" spans="2:12" s="220" customFormat="1" ht="15.5" x14ac:dyDescent="0.4">
      <c r="B402" s="220" t="str">
        <f>VLOOKUP(C402,[1]!Companies[#Data],3,FALSE)</f>
        <v>000115200-9</v>
      </c>
      <c r="C402" s="262" t="str">
        <f t="shared" si="12"/>
        <v xml:space="preserve">EOG Resources Trinidad - U(A) Block Limited </v>
      </c>
      <c r="D402" s="238" t="s">
        <v>1968</v>
      </c>
      <c r="E402" s="221" t="s">
        <v>2115</v>
      </c>
      <c r="F402" s="220" t="s">
        <v>996</v>
      </c>
      <c r="G402" s="220" t="s">
        <v>996</v>
      </c>
      <c r="H402" s="261" t="str">
        <f>Table10[[#This Row],[Company]]</f>
        <v xml:space="preserve">EOG Resources Trinidad - U(A) Block Limited </v>
      </c>
      <c r="I402" s="220" t="s">
        <v>1199</v>
      </c>
      <c r="J402" s="222">
        <f>'[8]EOG Resources (U(A) Block Unlim'!$E44/[4]Sheet1!$D$367</f>
        <v>0</v>
      </c>
      <c r="K402" s="220" t="s">
        <v>999</v>
      </c>
      <c r="L402" s="255">
        <v>0</v>
      </c>
    </row>
    <row r="403" spans="2:12" s="220" customFormat="1" ht="15.5" x14ac:dyDescent="0.4">
      <c r="B403" s="220" t="str">
        <f>VLOOKUP(C403,[1]!Companies[#Data],3,FALSE)</f>
        <v>000115200-9</v>
      </c>
      <c r="C403" s="262" t="str">
        <f t="shared" si="12"/>
        <v xml:space="preserve">EOG Resources Trinidad - U(A) Block Limited </v>
      </c>
      <c r="D403" s="238" t="s">
        <v>1968</v>
      </c>
      <c r="E403" s="221" t="s">
        <v>2072</v>
      </c>
      <c r="F403" s="220" t="s">
        <v>996</v>
      </c>
      <c r="G403" s="220" t="s">
        <v>996</v>
      </c>
      <c r="H403" s="261" t="str">
        <f>Table10[[#This Row],[Company]]</f>
        <v xml:space="preserve">EOG Resources Trinidad - U(A) Block Limited </v>
      </c>
      <c r="I403" s="220" t="s">
        <v>1199</v>
      </c>
      <c r="J403" s="222">
        <f>'[8]EOG Resources (U(A) Block Unlim'!$E45/[4]Sheet1!$D$367</f>
        <v>0</v>
      </c>
      <c r="K403" s="220" t="s">
        <v>999</v>
      </c>
      <c r="L403" s="255">
        <v>0</v>
      </c>
    </row>
    <row r="404" spans="2:12" s="220" customFormat="1" ht="15.5" x14ac:dyDescent="0.4">
      <c r="B404" s="220" t="str">
        <f>VLOOKUP(C404,[1]!Companies[#Data],3,FALSE)</f>
        <v>000115200-9</v>
      </c>
      <c r="C404" s="262" t="str">
        <f t="shared" si="12"/>
        <v xml:space="preserve">EOG Resources Trinidad - U(A) Block Limited </v>
      </c>
      <c r="D404" s="220" t="s">
        <v>2081</v>
      </c>
      <c r="E404" s="221" t="s">
        <v>2116</v>
      </c>
      <c r="F404" s="220" t="s">
        <v>996</v>
      </c>
      <c r="G404" s="220" t="s">
        <v>996</v>
      </c>
      <c r="H404" s="261" t="str">
        <f>Table10[[#This Row],[Company]]</f>
        <v xml:space="preserve">EOG Resources Trinidad - U(A) Block Limited </v>
      </c>
      <c r="I404" s="220" t="s">
        <v>1199</v>
      </c>
      <c r="J404" s="222">
        <f>'[8]EOG Resources (U(A) Block Unlim'!$E$50/[4]Sheet1!$D$367</f>
        <v>0</v>
      </c>
      <c r="K404" s="220" t="s">
        <v>999</v>
      </c>
      <c r="L404" s="255">
        <v>0</v>
      </c>
    </row>
    <row r="405" spans="2:12" s="220" customFormat="1" ht="15.5" x14ac:dyDescent="0.4">
      <c r="B405" s="220" t="str">
        <f>VLOOKUP(C405,[1]!Companies[#Data],3,FALSE)</f>
        <v>000112379-5</v>
      </c>
      <c r="C405" s="262" t="str">
        <f>'[1]Part 3 - Reporting entities'!B40</f>
        <v xml:space="preserve">EOG Resources Trindad Limited </v>
      </c>
      <c r="D405" s="220" t="s">
        <v>2081</v>
      </c>
      <c r="E405" s="221" t="s">
        <v>2082</v>
      </c>
      <c r="F405" s="220" t="s">
        <v>996</v>
      </c>
      <c r="G405" s="220" t="s">
        <v>996</v>
      </c>
      <c r="H405" s="261" t="str">
        <f>Table10[[#This Row],[Company]]</f>
        <v xml:space="preserve">EOG Resources Trindad Limited </v>
      </c>
      <c r="I405" s="220" t="s">
        <v>1199</v>
      </c>
      <c r="J405" s="222">
        <f>'[8]EOG Resources Trinidad Limited'!$E14/[4]Sheet1!$D$367</f>
        <v>7062313.2152199568</v>
      </c>
      <c r="K405" s="220" t="s">
        <v>999</v>
      </c>
      <c r="L405" s="255">
        <v>0</v>
      </c>
    </row>
    <row r="406" spans="2:12" s="220" customFormat="1" ht="15.5" x14ac:dyDescent="0.4">
      <c r="B406" s="220" t="str">
        <f>VLOOKUP(C406,[1]!Companies[#Data],3,FALSE)</f>
        <v>000112379-5</v>
      </c>
      <c r="C406" s="262" t="str">
        <f>C405</f>
        <v xml:space="preserve">EOG Resources Trindad Limited </v>
      </c>
      <c r="D406" s="220" t="s">
        <v>2081</v>
      </c>
      <c r="E406" s="221" t="s">
        <v>2050</v>
      </c>
      <c r="F406" s="220" t="s">
        <v>996</v>
      </c>
      <c r="G406" s="220" t="s">
        <v>996</v>
      </c>
      <c r="H406" s="261" t="str">
        <f>Table10[[#This Row],[Company]]</f>
        <v xml:space="preserve">EOG Resources Trindad Limited </v>
      </c>
      <c r="I406" s="220" t="s">
        <v>1199</v>
      </c>
      <c r="J406" s="222">
        <f>'[8]EOG Resources Trinidad Limited'!$E15/[4]Sheet1!$D$367</f>
        <v>61971256.118404083</v>
      </c>
      <c r="K406" s="220" t="s">
        <v>999</v>
      </c>
      <c r="L406" s="255">
        <v>0</v>
      </c>
    </row>
    <row r="407" spans="2:12" s="220" customFormat="1" ht="15.5" x14ac:dyDescent="0.4">
      <c r="B407" s="220" t="str">
        <f>VLOOKUP(C407,[1]!Companies[#Data],3,FALSE)</f>
        <v>000112379-5</v>
      </c>
      <c r="C407" s="262" t="str">
        <f t="shared" ref="C407:C434" si="13">C406</f>
        <v xml:space="preserve">EOG Resources Trindad Limited </v>
      </c>
      <c r="D407" s="220" t="s">
        <v>2081</v>
      </c>
      <c r="E407" s="221" t="s">
        <v>2051</v>
      </c>
      <c r="F407" s="220" t="s">
        <v>996</v>
      </c>
      <c r="G407" s="220" t="s">
        <v>996</v>
      </c>
      <c r="H407" s="261" t="str">
        <f>Table10[[#This Row],[Company]]</f>
        <v xml:space="preserve">EOG Resources Trindad Limited </v>
      </c>
      <c r="I407" s="220" t="s">
        <v>1199</v>
      </c>
      <c r="J407" s="222">
        <f>'[8]EOG Resources Trinidad Limited'!$E16/[4]Sheet1!$D$367</f>
        <v>6237537.2684427639</v>
      </c>
      <c r="K407" s="220" t="s">
        <v>999</v>
      </c>
      <c r="L407" s="255">
        <v>0</v>
      </c>
    </row>
    <row r="408" spans="2:12" s="220" customFormat="1" ht="15.5" x14ac:dyDescent="0.4">
      <c r="B408" s="220" t="str">
        <f>VLOOKUP(C408,[1]!Companies[#Data],3,FALSE)</f>
        <v>000112379-5</v>
      </c>
      <c r="C408" s="262" t="str">
        <f t="shared" si="13"/>
        <v xml:space="preserve">EOG Resources Trindad Limited </v>
      </c>
      <c r="D408" s="220" t="s">
        <v>2081</v>
      </c>
      <c r="E408" s="221" t="s">
        <v>2049</v>
      </c>
      <c r="F408" s="220" t="s">
        <v>996</v>
      </c>
      <c r="G408" s="220" t="s">
        <v>996</v>
      </c>
      <c r="H408" s="261" t="str">
        <f>Table10[[#This Row],[Company]]</f>
        <v xml:space="preserve">EOG Resources Trindad Limited </v>
      </c>
      <c r="I408" s="220" t="s">
        <v>1199</v>
      </c>
      <c r="J408" s="222">
        <f>'[8]EOG Resources Trinidad Limited'!$E17/[4]Sheet1!$D$367</f>
        <v>0</v>
      </c>
      <c r="K408" s="220" t="s">
        <v>999</v>
      </c>
      <c r="L408" s="255">
        <v>0</v>
      </c>
    </row>
    <row r="409" spans="2:12" s="220" customFormat="1" ht="15.5" x14ac:dyDescent="0.4">
      <c r="B409" s="220" t="str">
        <f>VLOOKUP(C409,[1]!Companies[#Data],3,FALSE)</f>
        <v>000112379-5</v>
      </c>
      <c r="C409" s="262" t="str">
        <f t="shared" si="13"/>
        <v xml:space="preserve">EOG Resources Trindad Limited </v>
      </c>
      <c r="D409" s="220" t="s">
        <v>2081</v>
      </c>
      <c r="E409" s="221" t="s">
        <v>2057</v>
      </c>
      <c r="F409" s="220" t="s">
        <v>996</v>
      </c>
      <c r="G409" s="220" t="s">
        <v>996</v>
      </c>
      <c r="H409" s="261" t="str">
        <f>Table10[[#This Row],[Company]]</f>
        <v xml:space="preserve">EOG Resources Trindad Limited </v>
      </c>
      <c r="I409" s="220" t="s">
        <v>1199</v>
      </c>
      <c r="J409" s="222">
        <f>'[8]EOG Resources Trinidad Limited'!$E18/[4]Sheet1!$D$367</f>
        <v>919958.66520249785</v>
      </c>
      <c r="K409" s="220" t="s">
        <v>999</v>
      </c>
      <c r="L409" s="255">
        <v>0</v>
      </c>
    </row>
    <row r="410" spans="2:12" s="220" customFormat="1" ht="15.5" x14ac:dyDescent="0.4">
      <c r="B410" s="220" t="str">
        <f>VLOOKUP(C410,[1]!Companies[#Data],3,FALSE)</f>
        <v>000112379-5</v>
      </c>
      <c r="C410" s="262" t="str">
        <f t="shared" si="13"/>
        <v xml:space="preserve">EOG Resources Trindad Limited </v>
      </c>
      <c r="D410" s="220" t="s">
        <v>2081</v>
      </c>
      <c r="E410" s="221" t="s">
        <v>2054</v>
      </c>
      <c r="F410" s="220" t="s">
        <v>996</v>
      </c>
      <c r="G410" s="220" t="s">
        <v>996</v>
      </c>
      <c r="H410" s="261" t="str">
        <f>Table10[[#This Row],[Company]]</f>
        <v xml:space="preserve">EOG Resources Trindad Limited </v>
      </c>
      <c r="I410" s="220" t="s">
        <v>1199</v>
      </c>
      <c r="J410" s="222">
        <f>'[8]EOG Resources Trinidad Limited'!$E19/[4]Sheet1!$D$367</f>
        <v>0</v>
      </c>
      <c r="K410" s="220" t="s">
        <v>999</v>
      </c>
      <c r="L410" s="255">
        <v>0</v>
      </c>
    </row>
    <row r="411" spans="2:12" s="220" customFormat="1" ht="31" x14ac:dyDescent="0.4">
      <c r="B411" s="220" t="str">
        <f>VLOOKUP(C411,[1]!Companies[#Data],3,FALSE)</f>
        <v>000112379-5</v>
      </c>
      <c r="C411" s="262" t="str">
        <f t="shared" si="13"/>
        <v xml:space="preserve">EOG Resources Trindad Limited </v>
      </c>
      <c r="D411" s="220" t="s">
        <v>2081</v>
      </c>
      <c r="E411" s="221" t="s">
        <v>2048</v>
      </c>
      <c r="F411" s="220" t="s">
        <v>996</v>
      </c>
      <c r="G411" s="220" t="s">
        <v>996</v>
      </c>
      <c r="H411" s="261" t="str">
        <f>Table10[[#This Row],[Company]]</f>
        <v xml:space="preserve">EOG Resources Trindad Limited </v>
      </c>
      <c r="I411" s="220" t="s">
        <v>1199</v>
      </c>
      <c r="J411" s="222">
        <f>'[8]EOG Resources Trinidad Limited'!$E20/[4]Sheet1!$D$367</f>
        <v>758.57923511826664</v>
      </c>
      <c r="K411" s="220" t="s">
        <v>999</v>
      </c>
      <c r="L411" s="255">
        <v>0</v>
      </c>
    </row>
    <row r="412" spans="2:12" s="220" customFormat="1" ht="31" x14ac:dyDescent="0.4">
      <c r="B412" s="220" t="str">
        <f>VLOOKUP(C412,[1]!Companies[#Data],3,FALSE)</f>
        <v>000112379-5</v>
      </c>
      <c r="C412" s="262" t="str">
        <f t="shared" si="13"/>
        <v xml:space="preserve">EOG Resources Trindad Limited </v>
      </c>
      <c r="D412" s="220" t="s">
        <v>2081</v>
      </c>
      <c r="E412" s="221" t="s">
        <v>2085</v>
      </c>
      <c r="F412" s="220" t="s">
        <v>996</v>
      </c>
      <c r="G412" s="220" t="s">
        <v>996</v>
      </c>
      <c r="H412" s="261" t="str">
        <f>Table10[[#This Row],[Company]]</f>
        <v xml:space="preserve">EOG Resources Trindad Limited </v>
      </c>
      <c r="I412" s="220" t="s">
        <v>1199</v>
      </c>
      <c r="J412" s="222">
        <f>'[8]EOG Resources Trinidad Limited'!$E21/[4]Sheet1!$D$367</f>
        <v>0</v>
      </c>
      <c r="K412" s="220" t="s">
        <v>999</v>
      </c>
      <c r="L412" s="255">
        <v>0</v>
      </c>
    </row>
    <row r="413" spans="2:12" s="220" customFormat="1" ht="15.5" x14ac:dyDescent="0.4">
      <c r="B413" s="220" t="str">
        <f>VLOOKUP(C413,[1]!Companies[#Data],3,FALSE)</f>
        <v>000112379-5</v>
      </c>
      <c r="C413" s="262" t="str">
        <f t="shared" si="13"/>
        <v xml:space="preserve">EOG Resources Trindad Limited </v>
      </c>
      <c r="D413" s="220" t="s">
        <v>2081</v>
      </c>
      <c r="E413" s="221" t="s">
        <v>2107</v>
      </c>
      <c r="F413" s="220" t="s">
        <v>996</v>
      </c>
      <c r="G413" s="220" t="s">
        <v>996</v>
      </c>
      <c r="H413" s="261" t="str">
        <f>Table10[[#This Row],[Company]]</f>
        <v xml:space="preserve">EOG Resources Trindad Limited </v>
      </c>
      <c r="I413" s="220" t="s">
        <v>1199</v>
      </c>
      <c r="J413" s="222">
        <f>'[8]EOG Resources Trinidad Limited'!$E22/[4]Sheet1!$D$367</f>
        <v>0</v>
      </c>
      <c r="K413" s="220" t="s">
        <v>999</v>
      </c>
      <c r="L413" s="255">
        <v>0</v>
      </c>
    </row>
    <row r="414" spans="2:12" s="220" customFormat="1" ht="15.5" x14ac:dyDescent="0.4">
      <c r="B414" s="220" t="str">
        <f>VLOOKUP(C414,[1]!Companies[#Data],3,FALSE)</f>
        <v>000112379-5</v>
      </c>
      <c r="C414" s="262" t="str">
        <f t="shared" si="13"/>
        <v xml:space="preserve">EOG Resources Trindad Limited </v>
      </c>
      <c r="D414" s="220" t="s">
        <v>2081</v>
      </c>
      <c r="E414" s="221" t="s">
        <v>2075</v>
      </c>
      <c r="F414" s="220" t="s">
        <v>996</v>
      </c>
      <c r="G414" s="220" t="s">
        <v>996</v>
      </c>
      <c r="H414" s="261" t="str">
        <f>Table10[[#This Row],[Company]]</f>
        <v xml:space="preserve">EOG Resources Trindad Limited </v>
      </c>
      <c r="I414" s="220" t="s">
        <v>1199</v>
      </c>
      <c r="J414" s="222">
        <f>'[8]EOG Resources Trinidad Limited'!$E23/[4]Sheet1!$D$367</f>
        <v>0</v>
      </c>
      <c r="K414" s="220" t="s">
        <v>999</v>
      </c>
      <c r="L414" s="255">
        <v>0</v>
      </c>
    </row>
    <row r="415" spans="2:12" s="220" customFormat="1" ht="15.5" x14ac:dyDescent="0.4">
      <c r="B415" s="220" t="str">
        <f>VLOOKUP(C415,[1]!Companies[#Data],3,FALSE)</f>
        <v>000112379-5</v>
      </c>
      <c r="C415" s="262" t="str">
        <f t="shared" si="13"/>
        <v xml:space="preserve">EOG Resources Trindad Limited </v>
      </c>
      <c r="D415" s="220" t="s">
        <v>2081</v>
      </c>
      <c r="E415" s="221" t="s">
        <v>2076</v>
      </c>
      <c r="F415" s="220" t="s">
        <v>996</v>
      </c>
      <c r="G415" s="220" t="s">
        <v>996</v>
      </c>
      <c r="H415" s="261" t="str">
        <f>Table10[[#This Row],[Company]]</f>
        <v xml:space="preserve">EOG Resources Trindad Limited </v>
      </c>
      <c r="I415" s="220" t="s">
        <v>1199</v>
      </c>
      <c r="J415" s="222">
        <f>'[8]EOG Resources Trinidad Limited'!$E24/[4]Sheet1!$D$367</f>
        <v>0</v>
      </c>
      <c r="K415" s="220" t="s">
        <v>999</v>
      </c>
      <c r="L415" s="255">
        <v>0</v>
      </c>
    </row>
    <row r="416" spans="2:12" s="220" customFormat="1" ht="15.5" x14ac:dyDescent="0.4">
      <c r="B416" s="220" t="str">
        <f>VLOOKUP(C416,[1]!Companies[#Data],3,FALSE)</f>
        <v>000112379-5</v>
      </c>
      <c r="C416" s="262" t="str">
        <f t="shared" si="13"/>
        <v xml:space="preserve">EOG Resources Trindad Limited </v>
      </c>
      <c r="D416" s="238" t="s">
        <v>1968</v>
      </c>
      <c r="E416" s="221" t="s">
        <v>2059</v>
      </c>
      <c r="F416" s="220" t="s">
        <v>996</v>
      </c>
      <c r="G416" s="220" t="s">
        <v>996</v>
      </c>
      <c r="H416" s="261" t="str">
        <f>Table10[[#This Row],[Company]]</f>
        <v xml:space="preserve">EOG Resources Trindad Limited </v>
      </c>
      <c r="I416" s="220" t="s">
        <v>1199</v>
      </c>
      <c r="J416" s="222">
        <f>'[8]EOG Resources Trinidad Limited'!$E28/[4]Sheet1!$D$367</f>
        <v>28723731.067157429</v>
      </c>
      <c r="K416" s="220" t="s">
        <v>999</v>
      </c>
      <c r="L416" s="255">
        <v>0</v>
      </c>
    </row>
    <row r="417" spans="2:12" s="220" customFormat="1" ht="15.5" x14ac:dyDescent="0.4">
      <c r="B417" s="220" t="str">
        <f>VLOOKUP(C417,[1]!Companies[#Data],3,FALSE)</f>
        <v>000112379-5</v>
      </c>
      <c r="C417" s="262" t="str">
        <f t="shared" si="13"/>
        <v xml:space="preserve">EOG Resources Trindad Limited </v>
      </c>
      <c r="D417" s="238" t="s">
        <v>1968</v>
      </c>
      <c r="E417" s="221" t="s">
        <v>2108</v>
      </c>
      <c r="F417" s="220" t="s">
        <v>996</v>
      </c>
      <c r="G417" s="220" t="s">
        <v>996</v>
      </c>
      <c r="H417" s="261" t="str">
        <f>Table10[[#This Row],[Company]]</f>
        <v xml:space="preserve">EOG Resources Trindad Limited </v>
      </c>
      <c r="I417" s="220" t="s">
        <v>1199</v>
      </c>
      <c r="J417" s="222">
        <f>'[8]EOG Resources Trinidad Limited'!$E29/[4]Sheet1!$D$367</f>
        <v>568161.34158845164</v>
      </c>
      <c r="K417" s="220" t="s">
        <v>999</v>
      </c>
      <c r="L417" s="255">
        <v>0</v>
      </c>
    </row>
    <row r="418" spans="2:12" s="220" customFormat="1" ht="15.5" x14ac:dyDescent="0.4">
      <c r="B418" s="220" t="str">
        <f>VLOOKUP(C418,[1]!Companies[#Data],3,FALSE)</f>
        <v>000112379-5</v>
      </c>
      <c r="C418" s="262" t="str">
        <f t="shared" si="13"/>
        <v xml:space="preserve">EOG Resources Trindad Limited </v>
      </c>
      <c r="D418" s="238" t="s">
        <v>1968</v>
      </c>
      <c r="E418" s="221" t="s">
        <v>2083</v>
      </c>
      <c r="F418" s="220" t="s">
        <v>996</v>
      </c>
      <c r="G418" s="220" t="s">
        <v>996</v>
      </c>
      <c r="H418" s="261" t="str">
        <f>Table10[[#This Row],[Company]]</f>
        <v xml:space="preserve">EOG Resources Trindad Limited </v>
      </c>
      <c r="I418" s="220" t="s">
        <v>1199</v>
      </c>
      <c r="J418" s="222">
        <f>'[8]EOG Resources Trinidad Limited'!$E30/[4]Sheet1!$D$367</f>
        <v>0</v>
      </c>
      <c r="K418" s="220" t="s">
        <v>999</v>
      </c>
      <c r="L418" s="255">
        <v>0</v>
      </c>
    </row>
    <row r="419" spans="2:12" s="220" customFormat="1" ht="15.5" x14ac:dyDescent="0.4">
      <c r="B419" s="220" t="str">
        <f>VLOOKUP(C419,[1]!Companies[#Data],3,FALSE)</f>
        <v>000112379-5</v>
      </c>
      <c r="C419" s="262" t="str">
        <f t="shared" si="13"/>
        <v xml:space="preserve">EOG Resources Trindad Limited </v>
      </c>
      <c r="D419" s="238" t="s">
        <v>1968</v>
      </c>
      <c r="E419" s="221" t="s">
        <v>2109</v>
      </c>
      <c r="F419" s="220" t="s">
        <v>996</v>
      </c>
      <c r="G419" s="220" t="s">
        <v>996</v>
      </c>
      <c r="H419" s="261" t="str">
        <f>Table10[[#This Row],[Company]]</f>
        <v xml:space="preserve">EOG Resources Trindad Limited </v>
      </c>
      <c r="I419" s="220" t="s">
        <v>1199</v>
      </c>
      <c r="J419" s="222">
        <f>'[8]EOG Resources Trinidad Limited'!$E31/[4]Sheet1!$D$367</f>
        <v>0</v>
      </c>
      <c r="K419" s="220" t="s">
        <v>999</v>
      </c>
      <c r="L419" s="255">
        <v>0</v>
      </c>
    </row>
    <row r="420" spans="2:12" s="220" customFormat="1" ht="15.5" x14ac:dyDescent="0.4">
      <c r="B420" s="220" t="str">
        <f>VLOOKUP(C420,[1]!Companies[#Data],3,FALSE)</f>
        <v>000112379-5</v>
      </c>
      <c r="C420" s="262" t="str">
        <f t="shared" si="13"/>
        <v xml:space="preserve">EOG Resources Trindad Limited </v>
      </c>
      <c r="D420" s="238" t="s">
        <v>1968</v>
      </c>
      <c r="E420" s="221" t="s">
        <v>2073</v>
      </c>
      <c r="F420" s="220" t="s">
        <v>996</v>
      </c>
      <c r="G420" s="220" t="s">
        <v>996</v>
      </c>
      <c r="H420" s="261" t="str">
        <f>Table10[[#This Row],[Company]]</f>
        <v xml:space="preserve">EOG Resources Trindad Limited </v>
      </c>
      <c r="I420" s="220" t="s">
        <v>1199</v>
      </c>
      <c r="J420" s="222">
        <f>'[8]EOG Resources Trinidad Limited'!$E32/[4]Sheet1!$D$367</f>
        <v>1028604.875836491</v>
      </c>
      <c r="K420" s="220" t="s">
        <v>999</v>
      </c>
      <c r="L420" s="255">
        <v>0</v>
      </c>
    </row>
    <row r="421" spans="2:12" s="220" customFormat="1" ht="31" x14ac:dyDescent="0.4">
      <c r="B421" s="220" t="str">
        <f>VLOOKUP(C421,[1]!Companies[#Data],3,FALSE)</f>
        <v>000112379-5</v>
      </c>
      <c r="C421" s="262" t="str">
        <f t="shared" si="13"/>
        <v xml:space="preserve">EOG Resources Trindad Limited </v>
      </c>
      <c r="D421" s="238" t="s">
        <v>1968</v>
      </c>
      <c r="E421" s="221" t="s">
        <v>2062</v>
      </c>
      <c r="F421" s="220" t="s">
        <v>996</v>
      </c>
      <c r="G421" s="220" t="s">
        <v>996</v>
      </c>
      <c r="H421" s="261" t="str">
        <f>Table10[[#This Row],[Company]]</f>
        <v xml:space="preserve">EOG Resources Trindad Limited </v>
      </c>
      <c r="I421" s="220" t="s">
        <v>1199</v>
      </c>
      <c r="J421" s="222">
        <f>'[8]EOG Resources Trinidad Limited'!$E33/[4]Sheet1!$D$367</f>
        <v>0</v>
      </c>
      <c r="K421" s="220" t="s">
        <v>999</v>
      </c>
      <c r="L421" s="255">
        <v>0</v>
      </c>
    </row>
    <row r="422" spans="2:12" s="220" customFormat="1" ht="15.5" x14ac:dyDescent="0.4">
      <c r="B422" s="220" t="str">
        <f>VLOOKUP(C422,[1]!Companies[#Data],3,FALSE)</f>
        <v>000112379-5</v>
      </c>
      <c r="C422" s="262" t="str">
        <f t="shared" si="13"/>
        <v xml:space="preserve">EOG Resources Trindad Limited </v>
      </c>
      <c r="D422" s="238" t="s">
        <v>1968</v>
      </c>
      <c r="E422" s="221" t="s">
        <v>2110</v>
      </c>
      <c r="F422" s="220" t="s">
        <v>996</v>
      </c>
      <c r="G422" s="220" t="s">
        <v>996</v>
      </c>
      <c r="H422" s="261" t="str">
        <f>Table10[[#This Row],[Company]]</f>
        <v xml:space="preserve">EOG Resources Trindad Limited </v>
      </c>
      <c r="I422" s="220" t="s">
        <v>1199</v>
      </c>
      <c r="J422" s="222">
        <f>'[8]EOG Resources Trinidad Limited'!$E34/[4]Sheet1!$D$367</f>
        <v>0</v>
      </c>
      <c r="K422" s="220" t="s">
        <v>999</v>
      </c>
      <c r="L422" s="255">
        <v>0</v>
      </c>
    </row>
    <row r="423" spans="2:12" s="220" customFormat="1" ht="15.5" x14ac:dyDescent="0.4">
      <c r="B423" s="220" t="str">
        <f>VLOOKUP(C423,[1]!Companies[#Data],3,FALSE)</f>
        <v>000112379-5</v>
      </c>
      <c r="C423" s="262" t="str">
        <f t="shared" si="13"/>
        <v xml:space="preserve">EOG Resources Trindad Limited </v>
      </c>
      <c r="D423" s="238" t="s">
        <v>1968</v>
      </c>
      <c r="E423" s="221" t="s">
        <v>2111</v>
      </c>
      <c r="F423" s="220" t="s">
        <v>996</v>
      </c>
      <c r="G423" s="220" t="s">
        <v>996</v>
      </c>
      <c r="H423" s="261" t="str">
        <f>Table10[[#This Row],[Company]]</f>
        <v xml:space="preserve">EOG Resources Trindad Limited </v>
      </c>
      <c r="I423" s="220" t="s">
        <v>1199</v>
      </c>
      <c r="J423" s="222">
        <f>'[8]EOG Resources Trinidad Limited'!$E35/[4]Sheet1!$D$367</f>
        <v>0</v>
      </c>
      <c r="K423" s="220" t="s">
        <v>999</v>
      </c>
      <c r="L423" s="255">
        <v>0</v>
      </c>
    </row>
    <row r="424" spans="2:12" s="220" customFormat="1" ht="15.5" x14ac:dyDescent="0.4">
      <c r="B424" s="220" t="str">
        <f>VLOOKUP(C424,[1]!Companies[#Data],3,FALSE)</f>
        <v>000112379-5</v>
      </c>
      <c r="C424" s="262" t="str">
        <f t="shared" si="13"/>
        <v xml:space="preserve">EOG Resources Trindad Limited </v>
      </c>
      <c r="D424" s="238" t="s">
        <v>1968</v>
      </c>
      <c r="E424" s="221" t="s">
        <v>2112</v>
      </c>
      <c r="F424" s="220" t="s">
        <v>996</v>
      </c>
      <c r="G424" s="220" t="s">
        <v>996</v>
      </c>
      <c r="H424" s="261" t="str">
        <f>Table10[[#This Row],[Company]]</f>
        <v xml:space="preserve">EOG Resources Trindad Limited </v>
      </c>
      <c r="I424" s="220" t="s">
        <v>1199</v>
      </c>
      <c r="J424" s="222">
        <f>'[8]EOG Resources Trinidad Limited'!$E36/[4]Sheet1!$D$367</f>
        <v>0</v>
      </c>
      <c r="K424" s="220" t="s">
        <v>999</v>
      </c>
      <c r="L424" s="255">
        <v>0</v>
      </c>
    </row>
    <row r="425" spans="2:12" s="220" customFormat="1" ht="15.5" x14ac:dyDescent="0.4">
      <c r="B425" s="220" t="str">
        <f>VLOOKUP(C425,[1]!Companies[#Data],3,FALSE)</f>
        <v>000112379-5</v>
      </c>
      <c r="C425" s="262" t="str">
        <f t="shared" si="13"/>
        <v xml:space="preserve">EOG Resources Trindad Limited </v>
      </c>
      <c r="D425" s="238" t="s">
        <v>1968</v>
      </c>
      <c r="E425" s="221" t="s">
        <v>2113</v>
      </c>
      <c r="F425" s="220" t="s">
        <v>996</v>
      </c>
      <c r="G425" s="220" t="s">
        <v>996</v>
      </c>
      <c r="H425" s="261" t="str">
        <f>Table10[[#This Row],[Company]]</f>
        <v xml:space="preserve">EOG Resources Trindad Limited </v>
      </c>
      <c r="I425" s="220" t="s">
        <v>1199</v>
      </c>
      <c r="J425" s="222">
        <f>'[8]EOG Resources Trinidad Limited'!$E37/[4]Sheet1!$D$367</f>
        <v>0</v>
      </c>
      <c r="K425" s="220" t="s">
        <v>999</v>
      </c>
      <c r="L425" s="255">
        <v>0</v>
      </c>
    </row>
    <row r="426" spans="2:12" s="220" customFormat="1" ht="15.5" x14ac:dyDescent="0.4">
      <c r="B426" s="220" t="str">
        <f>VLOOKUP(C426,[1]!Companies[#Data],3,FALSE)</f>
        <v>000112379-5</v>
      </c>
      <c r="C426" s="262" t="str">
        <f t="shared" si="13"/>
        <v xml:space="preserve">EOG Resources Trindad Limited </v>
      </c>
      <c r="D426" s="238" t="s">
        <v>1968</v>
      </c>
      <c r="E426" s="221" t="s">
        <v>2074</v>
      </c>
      <c r="F426" s="220" t="s">
        <v>996</v>
      </c>
      <c r="G426" s="220" t="s">
        <v>996</v>
      </c>
      <c r="H426" s="261" t="str">
        <f>Table10[[#This Row],[Company]]</f>
        <v xml:space="preserve">EOG Resources Trindad Limited </v>
      </c>
      <c r="I426" s="220" t="s">
        <v>1199</v>
      </c>
      <c r="J426" s="222">
        <f>'[8]EOG Resources Trinidad Limited'!$E38/[4]Sheet1!$D$367</f>
        <v>0</v>
      </c>
      <c r="K426" s="220" t="s">
        <v>999</v>
      </c>
      <c r="L426" s="255">
        <v>0</v>
      </c>
    </row>
    <row r="427" spans="2:12" s="220" customFormat="1" ht="15.5" x14ac:dyDescent="0.4">
      <c r="B427" s="220" t="str">
        <f>VLOOKUP(C427,[1]!Companies[#Data],3,FALSE)</f>
        <v>000112379-5</v>
      </c>
      <c r="C427" s="262" t="str">
        <f t="shared" si="13"/>
        <v xml:space="preserve">EOG Resources Trindad Limited </v>
      </c>
      <c r="D427" s="238" t="s">
        <v>1968</v>
      </c>
      <c r="E427" s="221" t="s">
        <v>2064</v>
      </c>
      <c r="F427" s="220" t="s">
        <v>996</v>
      </c>
      <c r="G427" s="220" t="s">
        <v>996</v>
      </c>
      <c r="H427" s="261" t="str">
        <f>Table10[[#This Row],[Company]]</f>
        <v xml:space="preserve">EOG Resources Trindad Limited </v>
      </c>
      <c r="I427" s="220" t="s">
        <v>1199</v>
      </c>
      <c r="J427" s="222">
        <f>'[8]EOG Resources Trinidad Limited'!$E39/[4]Sheet1!$D$367</f>
        <v>302136.70678329695</v>
      </c>
      <c r="K427" s="220" t="s">
        <v>999</v>
      </c>
      <c r="L427" s="255">
        <v>0</v>
      </c>
    </row>
    <row r="428" spans="2:12" s="220" customFormat="1" ht="15.5" x14ac:dyDescent="0.4">
      <c r="B428" s="220" t="str">
        <f>VLOOKUP(C428,[1]!Companies[#Data],3,FALSE)</f>
        <v>000112379-5</v>
      </c>
      <c r="C428" s="262" t="str">
        <f t="shared" si="13"/>
        <v xml:space="preserve">EOG Resources Trindad Limited </v>
      </c>
      <c r="D428" s="238" t="s">
        <v>1968</v>
      </c>
      <c r="E428" s="221" t="s">
        <v>2065</v>
      </c>
      <c r="F428" s="220" t="s">
        <v>996</v>
      </c>
      <c r="G428" s="220" t="s">
        <v>996</v>
      </c>
      <c r="H428" s="261" t="str">
        <f>Table10[[#This Row],[Company]]</f>
        <v xml:space="preserve">EOG Resources Trindad Limited </v>
      </c>
      <c r="I428" s="220" t="s">
        <v>1199</v>
      </c>
      <c r="J428" s="222">
        <f>'[8]EOG Resources Trinidad Limited'!$E40/[4]Sheet1!$D$367</f>
        <v>302136.70678329695</v>
      </c>
      <c r="K428" s="220" t="s">
        <v>999</v>
      </c>
      <c r="L428" s="255">
        <v>0</v>
      </c>
    </row>
    <row r="429" spans="2:12" s="220" customFormat="1" ht="15.5" x14ac:dyDescent="0.4">
      <c r="B429" s="220" t="str">
        <f>VLOOKUP(C429,[1]!Companies[#Data],3,FALSE)</f>
        <v>000112379-5</v>
      </c>
      <c r="C429" s="262" t="str">
        <f t="shared" si="13"/>
        <v xml:space="preserve">EOG Resources Trindad Limited </v>
      </c>
      <c r="D429" s="238" t="s">
        <v>1968</v>
      </c>
      <c r="E429" s="221" t="s">
        <v>2114</v>
      </c>
      <c r="F429" s="220" t="s">
        <v>996</v>
      </c>
      <c r="G429" s="220" t="s">
        <v>996</v>
      </c>
      <c r="H429" s="261" t="str">
        <f>Table10[[#This Row],[Company]]</f>
        <v xml:space="preserve">EOG Resources Trindad Limited </v>
      </c>
      <c r="I429" s="220" t="s">
        <v>1199</v>
      </c>
      <c r="J429" s="222">
        <f>'[8]EOG Resources Trinidad Limited'!$E41/[4]Sheet1!$D$367</f>
        <v>0</v>
      </c>
      <c r="K429" s="220" t="s">
        <v>999</v>
      </c>
      <c r="L429" s="255">
        <v>0</v>
      </c>
    </row>
    <row r="430" spans="2:12" s="220" customFormat="1" ht="15.5" x14ac:dyDescent="0.4">
      <c r="B430" s="220" t="str">
        <f>VLOOKUP(C430,[1]!Companies[#Data],3,FALSE)</f>
        <v>000112379-5</v>
      </c>
      <c r="C430" s="262" t="str">
        <f t="shared" si="13"/>
        <v xml:space="preserve">EOG Resources Trindad Limited </v>
      </c>
      <c r="D430" s="238" t="s">
        <v>1968</v>
      </c>
      <c r="E430" s="221" t="s">
        <v>2069</v>
      </c>
      <c r="F430" s="220" t="s">
        <v>996</v>
      </c>
      <c r="G430" s="220" t="s">
        <v>996</v>
      </c>
      <c r="H430" s="261" t="str">
        <f>Table10[[#This Row],[Company]]</f>
        <v xml:space="preserve">EOG Resources Trindad Limited </v>
      </c>
      <c r="I430" s="220" t="s">
        <v>1199</v>
      </c>
      <c r="J430" s="222">
        <f>'[8]EOG Resources Trinidad Limited'!$E42/[4]Sheet1!$D$367</f>
        <v>0</v>
      </c>
      <c r="K430" s="220" t="s">
        <v>999</v>
      </c>
      <c r="L430" s="255">
        <v>0</v>
      </c>
    </row>
    <row r="431" spans="2:12" s="220" customFormat="1" ht="15.5" x14ac:dyDescent="0.4">
      <c r="B431" s="220" t="str">
        <f>VLOOKUP(C431,[1]!Companies[#Data],3,FALSE)</f>
        <v>000112379-5</v>
      </c>
      <c r="C431" s="262" t="str">
        <f t="shared" si="13"/>
        <v xml:space="preserve">EOG Resources Trindad Limited </v>
      </c>
      <c r="D431" s="238" t="s">
        <v>1968</v>
      </c>
      <c r="E431" s="221" t="s">
        <v>2070</v>
      </c>
      <c r="F431" s="220" t="s">
        <v>996</v>
      </c>
      <c r="G431" s="220" t="s">
        <v>996</v>
      </c>
      <c r="H431" s="261" t="str">
        <f>Table10[[#This Row],[Company]]</f>
        <v xml:space="preserve">EOG Resources Trindad Limited </v>
      </c>
      <c r="I431" s="220" t="s">
        <v>1199</v>
      </c>
      <c r="J431" s="222">
        <f>'[8]EOG Resources Trinidad Limited'!$E43/[4]Sheet1!$D$367</f>
        <v>90640.967630350933</v>
      </c>
      <c r="K431" s="220" t="s">
        <v>999</v>
      </c>
      <c r="L431" s="255">
        <v>0</v>
      </c>
    </row>
    <row r="432" spans="2:12" s="220" customFormat="1" ht="15.5" x14ac:dyDescent="0.4">
      <c r="B432" s="220" t="str">
        <f>VLOOKUP(C432,[1]!Companies[#Data],3,FALSE)</f>
        <v>000112379-5</v>
      </c>
      <c r="C432" s="262" t="str">
        <f t="shared" si="13"/>
        <v xml:space="preserve">EOG Resources Trindad Limited </v>
      </c>
      <c r="D432" s="238" t="s">
        <v>1968</v>
      </c>
      <c r="E432" s="221" t="s">
        <v>2115</v>
      </c>
      <c r="F432" s="220" t="s">
        <v>996</v>
      </c>
      <c r="G432" s="220" t="s">
        <v>996</v>
      </c>
      <c r="H432" s="261" t="str">
        <f>Table10[[#This Row],[Company]]</f>
        <v xml:space="preserve">EOG Resources Trindad Limited </v>
      </c>
      <c r="I432" s="220" t="s">
        <v>1199</v>
      </c>
      <c r="J432" s="222">
        <f>'[8]EOG Resources Trinidad Limited'!$E44/[4]Sheet1!$D$367</f>
        <v>0</v>
      </c>
      <c r="K432" s="220" t="s">
        <v>999</v>
      </c>
      <c r="L432" s="255">
        <v>0</v>
      </c>
    </row>
    <row r="433" spans="2:12" s="220" customFormat="1" ht="15.5" x14ac:dyDescent="0.4">
      <c r="B433" s="220" t="str">
        <f>VLOOKUP(C433,[1]!Companies[#Data],3,FALSE)</f>
        <v>000112379-5</v>
      </c>
      <c r="C433" s="262" t="str">
        <f t="shared" si="13"/>
        <v xml:space="preserve">EOG Resources Trindad Limited </v>
      </c>
      <c r="D433" s="238" t="s">
        <v>1968</v>
      </c>
      <c r="E433" s="221" t="s">
        <v>2072</v>
      </c>
      <c r="F433" s="220" t="s">
        <v>996</v>
      </c>
      <c r="G433" s="220" t="s">
        <v>996</v>
      </c>
      <c r="H433" s="261" t="str">
        <f>Table10[[#This Row],[Company]]</f>
        <v xml:space="preserve">EOG Resources Trindad Limited </v>
      </c>
      <c r="I433" s="220" t="s">
        <v>1199</v>
      </c>
      <c r="J433" s="222">
        <f>'[8]EOG Resources Trinidad Limited'!$E45/[4]Sheet1!$D$367</f>
        <v>0</v>
      </c>
      <c r="K433" s="220" t="s">
        <v>999</v>
      </c>
      <c r="L433" s="255">
        <v>0</v>
      </c>
    </row>
    <row r="434" spans="2:12" s="220" customFormat="1" ht="15.5" x14ac:dyDescent="0.4">
      <c r="B434" s="220" t="str">
        <f>VLOOKUP(C434,[1]!Companies[#Data],3,FALSE)</f>
        <v>000112379-5</v>
      </c>
      <c r="C434" s="262" t="str">
        <f t="shared" si="13"/>
        <v xml:space="preserve">EOG Resources Trindad Limited </v>
      </c>
      <c r="D434" s="220" t="s">
        <v>2081</v>
      </c>
      <c r="E434" s="221" t="s">
        <v>2116</v>
      </c>
      <c r="F434" s="220" t="s">
        <v>996</v>
      </c>
      <c r="G434" s="220" t="s">
        <v>996</v>
      </c>
      <c r="H434" s="261" t="str">
        <f>Table10[[#This Row],[Company]]</f>
        <v xml:space="preserve">EOG Resources Trindad Limited </v>
      </c>
      <c r="I434" s="220" t="s">
        <v>1199</v>
      </c>
      <c r="J434" s="222">
        <f>'[8]EOG Resources Trinidad Limited'!$E$50/[4]Sheet1!$D$367</f>
        <v>0</v>
      </c>
      <c r="K434" s="220" t="s">
        <v>999</v>
      </c>
      <c r="L434" s="255">
        <v>0</v>
      </c>
    </row>
    <row r="435" spans="2:12" s="220" customFormat="1" ht="15.5" x14ac:dyDescent="0.4">
      <c r="B435" s="220" t="str">
        <f>VLOOKUP(C435,[1]!Companies[#Data],3,FALSE)</f>
        <v>000170002-4</v>
      </c>
      <c r="C435" s="262" t="str">
        <f>'[1]Part 3 - Reporting entities'!B41</f>
        <v>Hydrocarb Trinidad Limited</v>
      </c>
      <c r="D435" s="220" t="s">
        <v>2081</v>
      </c>
      <c r="E435" s="221" t="s">
        <v>2082</v>
      </c>
      <c r="F435" s="220" t="s">
        <v>996</v>
      </c>
      <c r="G435" s="220" t="s">
        <v>996</v>
      </c>
      <c r="H435" s="261" t="str">
        <f>Table10[[#This Row],[Company]]</f>
        <v>Hydrocarb Trinidad Limited</v>
      </c>
      <c r="I435" s="220" t="s">
        <v>1199</v>
      </c>
      <c r="J435" s="222">
        <f>[9]Hydrocarb!$E14/[4]Sheet1!$D$367</f>
        <v>357596.32365119806</v>
      </c>
      <c r="K435" s="220" t="s">
        <v>999</v>
      </c>
      <c r="L435" s="255">
        <v>0</v>
      </c>
    </row>
    <row r="436" spans="2:12" s="220" customFormat="1" ht="15.5" x14ac:dyDescent="0.4">
      <c r="B436" s="220" t="str">
        <f>VLOOKUP(C436,[1]!Companies[#Data],3,FALSE)</f>
        <v>000170002-4</v>
      </c>
      <c r="C436" s="262" t="str">
        <f>C435</f>
        <v>Hydrocarb Trinidad Limited</v>
      </c>
      <c r="D436" s="220" t="s">
        <v>2081</v>
      </c>
      <c r="E436" s="221" t="s">
        <v>2050</v>
      </c>
      <c r="F436" s="220" t="s">
        <v>996</v>
      </c>
      <c r="G436" s="220" t="s">
        <v>996</v>
      </c>
      <c r="H436" s="261" t="str">
        <f>Table10[[#This Row],[Company]]</f>
        <v>Hydrocarb Trinidad Limited</v>
      </c>
      <c r="I436" s="220" t="s">
        <v>1199</v>
      </c>
      <c r="J436" s="222">
        <f>[9]Hydrocarb!$E15/[4]Sheet1!$D$367</f>
        <v>56246.319040516428</v>
      </c>
      <c r="K436" s="220" t="s">
        <v>999</v>
      </c>
      <c r="L436" s="255">
        <v>0</v>
      </c>
    </row>
    <row r="437" spans="2:12" s="220" customFormat="1" ht="15.5" x14ac:dyDescent="0.4">
      <c r="B437" s="220" t="str">
        <f>VLOOKUP(C437,[1]!Companies[#Data],3,FALSE)</f>
        <v>000170002-4</v>
      </c>
      <c r="C437" s="262" t="str">
        <f t="shared" ref="C437:C464" si="14">C436</f>
        <v>Hydrocarb Trinidad Limited</v>
      </c>
      <c r="D437" s="220" t="s">
        <v>2081</v>
      </c>
      <c r="E437" s="221" t="s">
        <v>2051</v>
      </c>
      <c r="F437" s="220" t="s">
        <v>996</v>
      </c>
      <c r="G437" s="220" t="s">
        <v>996</v>
      </c>
      <c r="H437" s="261" t="str">
        <f>Table10[[#This Row],[Company]]</f>
        <v>Hydrocarb Trinidad Limited</v>
      </c>
      <c r="I437" s="220" t="s">
        <v>1199</v>
      </c>
      <c r="J437" s="222">
        <f>[9]Hydrocarb!$E16/[4]Sheet1!$D$367</f>
        <v>5936.9001210914485</v>
      </c>
      <c r="K437" s="220" t="s">
        <v>999</v>
      </c>
      <c r="L437" s="255">
        <v>0</v>
      </c>
    </row>
    <row r="438" spans="2:12" s="220" customFormat="1" ht="15.5" x14ac:dyDescent="0.4">
      <c r="B438" s="220" t="str">
        <f>VLOOKUP(C438,[1]!Companies[#Data],3,FALSE)</f>
        <v>000170002-4</v>
      </c>
      <c r="C438" s="262" t="str">
        <f t="shared" si="14"/>
        <v>Hydrocarb Trinidad Limited</v>
      </c>
      <c r="D438" s="220" t="s">
        <v>2081</v>
      </c>
      <c r="E438" s="221" t="s">
        <v>2049</v>
      </c>
      <c r="F438" s="220" t="s">
        <v>996</v>
      </c>
      <c r="G438" s="220" t="s">
        <v>996</v>
      </c>
      <c r="H438" s="261" t="str">
        <f>Table10[[#This Row],[Company]]</f>
        <v>Hydrocarb Trinidad Limited</v>
      </c>
      <c r="I438" s="220" t="s">
        <v>1199</v>
      </c>
      <c r="J438" s="222">
        <f>[9]Hydrocarb!$E17/[4]Sheet1!$D$367</f>
        <v>0</v>
      </c>
      <c r="K438" s="220" t="s">
        <v>999</v>
      </c>
      <c r="L438" s="255">
        <v>0</v>
      </c>
    </row>
    <row r="439" spans="2:12" s="220" customFormat="1" ht="15.5" x14ac:dyDescent="0.4">
      <c r="B439" s="220" t="str">
        <f>VLOOKUP(C439,[1]!Companies[#Data],3,FALSE)</f>
        <v>000170002-4</v>
      </c>
      <c r="C439" s="262" t="str">
        <f t="shared" si="14"/>
        <v>Hydrocarb Trinidad Limited</v>
      </c>
      <c r="D439" s="220" t="s">
        <v>2081</v>
      </c>
      <c r="E439" s="221" t="s">
        <v>2057</v>
      </c>
      <c r="F439" s="220" t="s">
        <v>996</v>
      </c>
      <c r="G439" s="220" t="s">
        <v>996</v>
      </c>
      <c r="H439" s="261" t="str">
        <f>Table10[[#This Row],[Company]]</f>
        <v>Hydrocarb Trinidad Limited</v>
      </c>
      <c r="I439" s="220" t="s">
        <v>1199</v>
      </c>
      <c r="J439" s="222">
        <f>[9]Hydrocarb!$E18/[4]Sheet1!$D$367</f>
        <v>20743.182666915927</v>
      </c>
      <c r="K439" s="220" t="s">
        <v>999</v>
      </c>
      <c r="L439" s="255">
        <v>0</v>
      </c>
    </row>
    <row r="440" spans="2:12" s="220" customFormat="1" ht="15.5" x14ac:dyDescent="0.4">
      <c r="B440" s="220" t="str">
        <f>VLOOKUP(C440,[1]!Companies[#Data],3,FALSE)</f>
        <v>000170002-4</v>
      </c>
      <c r="C440" s="262" t="str">
        <f t="shared" si="14"/>
        <v>Hydrocarb Trinidad Limited</v>
      </c>
      <c r="D440" s="220" t="s">
        <v>2081</v>
      </c>
      <c r="E440" s="221" t="s">
        <v>2054</v>
      </c>
      <c r="F440" s="220" t="s">
        <v>996</v>
      </c>
      <c r="G440" s="220" t="s">
        <v>996</v>
      </c>
      <c r="H440" s="261" t="str">
        <f>Table10[[#This Row],[Company]]</f>
        <v>Hydrocarb Trinidad Limited</v>
      </c>
      <c r="I440" s="220" t="s">
        <v>1199</v>
      </c>
      <c r="J440" s="222">
        <f>[9]Hydrocarb!$E19/[4]Sheet1!$D$367</f>
        <v>4903.4561758044756</v>
      </c>
      <c r="K440" s="220" t="s">
        <v>999</v>
      </c>
      <c r="L440" s="255">
        <v>0</v>
      </c>
    </row>
    <row r="441" spans="2:12" s="220" customFormat="1" ht="31" x14ac:dyDescent="0.4">
      <c r="B441" s="220" t="str">
        <f>VLOOKUP(C441,[1]!Companies[#Data],3,FALSE)</f>
        <v>000170002-4</v>
      </c>
      <c r="C441" s="262" t="str">
        <f t="shared" si="14"/>
        <v>Hydrocarb Trinidad Limited</v>
      </c>
      <c r="D441" s="220" t="s">
        <v>2081</v>
      </c>
      <c r="E441" s="221" t="s">
        <v>2048</v>
      </c>
      <c r="F441" s="220" t="s">
        <v>996</v>
      </c>
      <c r="G441" s="220" t="s">
        <v>996</v>
      </c>
      <c r="H441" s="261" t="str">
        <f>Table10[[#This Row],[Company]]</f>
        <v>Hydrocarb Trinidad Limited</v>
      </c>
      <c r="I441" s="220" t="s">
        <v>1199</v>
      </c>
      <c r="J441" s="222">
        <f>[9]Hydrocarb!$E20/[4]Sheet1!$D$367</f>
        <v>0</v>
      </c>
      <c r="K441" s="220" t="s">
        <v>999</v>
      </c>
      <c r="L441" s="255">
        <v>0</v>
      </c>
    </row>
    <row r="442" spans="2:12" s="220" customFormat="1" ht="31" x14ac:dyDescent="0.4">
      <c r="B442" s="220" t="str">
        <f>VLOOKUP(C442,[1]!Companies[#Data],3,FALSE)</f>
        <v>000170002-4</v>
      </c>
      <c r="C442" s="262" t="str">
        <f t="shared" si="14"/>
        <v>Hydrocarb Trinidad Limited</v>
      </c>
      <c r="D442" s="220" t="s">
        <v>2081</v>
      </c>
      <c r="E442" s="221" t="s">
        <v>2085</v>
      </c>
      <c r="F442" s="220" t="s">
        <v>996</v>
      </c>
      <c r="G442" s="220" t="s">
        <v>996</v>
      </c>
      <c r="H442" s="261" t="str">
        <f>Table10[[#This Row],[Company]]</f>
        <v>Hydrocarb Trinidad Limited</v>
      </c>
      <c r="I442" s="220" t="s">
        <v>1199</v>
      </c>
      <c r="J442" s="222">
        <f>[9]Hydrocarb!$E21/[4]Sheet1!$D$367</f>
        <v>0</v>
      </c>
      <c r="K442" s="220" t="s">
        <v>999</v>
      </c>
      <c r="L442" s="255">
        <v>0</v>
      </c>
    </row>
    <row r="443" spans="2:12" s="220" customFormat="1" ht="15.5" x14ac:dyDescent="0.4">
      <c r="B443" s="220" t="str">
        <f>VLOOKUP(C443,[1]!Companies[#Data],3,FALSE)</f>
        <v>000170002-4</v>
      </c>
      <c r="C443" s="262" t="str">
        <f t="shared" si="14"/>
        <v>Hydrocarb Trinidad Limited</v>
      </c>
      <c r="D443" s="220" t="s">
        <v>2081</v>
      </c>
      <c r="E443" s="221" t="s">
        <v>2107</v>
      </c>
      <c r="F443" s="220" t="s">
        <v>996</v>
      </c>
      <c r="G443" s="220" t="s">
        <v>996</v>
      </c>
      <c r="H443" s="261" t="str">
        <f>Table10[[#This Row],[Company]]</f>
        <v>Hydrocarb Trinidad Limited</v>
      </c>
      <c r="I443" s="220" t="s">
        <v>1199</v>
      </c>
      <c r="J443" s="222">
        <f>[9]Hydrocarb!$E22/[4]Sheet1!$D$367</f>
        <v>0</v>
      </c>
      <c r="K443" s="220" t="s">
        <v>999</v>
      </c>
      <c r="L443" s="255">
        <v>0</v>
      </c>
    </row>
    <row r="444" spans="2:12" s="220" customFormat="1" ht="15.5" x14ac:dyDescent="0.4">
      <c r="B444" s="220" t="str">
        <f>VLOOKUP(C444,[1]!Companies[#Data],3,FALSE)</f>
        <v>000170002-4</v>
      </c>
      <c r="C444" s="262" t="str">
        <f t="shared" si="14"/>
        <v>Hydrocarb Trinidad Limited</v>
      </c>
      <c r="D444" s="220" t="s">
        <v>2081</v>
      </c>
      <c r="E444" s="221" t="s">
        <v>2075</v>
      </c>
      <c r="F444" s="220" t="s">
        <v>996</v>
      </c>
      <c r="G444" s="220" t="s">
        <v>996</v>
      </c>
      <c r="H444" s="261" t="str">
        <f>Table10[[#This Row],[Company]]</f>
        <v>Hydrocarb Trinidad Limited</v>
      </c>
      <c r="I444" s="220" t="s">
        <v>1199</v>
      </c>
      <c r="J444" s="222">
        <f>[9]Hydrocarb!$E23/[4]Sheet1!$D$367</f>
        <v>0</v>
      </c>
      <c r="K444" s="220" t="s">
        <v>999</v>
      </c>
      <c r="L444" s="255">
        <v>0</v>
      </c>
    </row>
    <row r="445" spans="2:12" s="220" customFormat="1" ht="15.5" x14ac:dyDescent="0.4">
      <c r="B445" s="220" t="str">
        <f>VLOOKUP(C445,[1]!Companies[#Data],3,FALSE)</f>
        <v>000170002-4</v>
      </c>
      <c r="C445" s="262" t="str">
        <f t="shared" si="14"/>
        <v>Hydrocarb Trinidad Limited</v>
      </c>
      <c r="D445" s="220" t="s">
        <v>2081</v>
      </c>
      <c r="E445" s="221" t="s">
        <v>2076</v>
      </c>
      <c r="F445" s="220" t="s">
        <v>996</v>
      </c>
      <c r="G445" s="220" t="s">
        <v>996</v>
      </c>
      <c r="H445" s="261" t="str">
        <f>Table10[[#This Row],[Company]]</f>
        <v>Hydrocarb Trinidad Limited</v>
      </c>
      <c r="I445" s="220" t="s">
        <v>1199</v>
      </c>
      <c r="J445" s="222">
        <f>[9]Hydrocarb!$E24/[4]Sheet1!$D$367</f>
        <v>0</v>
      </c>
      <c r="K445" s="220" t="s">
        <v>999</v>
      </c>
      <c r="L445" s="255">
        <v>0</v>
      </c>
    </row>
    <row r="446" spans="2:12" s="220" customFormat="1" ht="15.5" x14ac:dyDescent="0.4">
      <c r="B446" s="220" t="str">
        <f>VLOOKUP(C446,[1]!Companies[#Data],3,FALSE)</f>
        <v>000170002-4</v>
      </c>
      <c r="C446" s="262" t="str">
        <f t="shared" si="14"/>
        <v>Hydrocarb Trinidad Limited</v>
      </c>
      <c r="D446" s="238" t="s">
        <v>1968</v>
      </c>
      <c r="E446" s="221" t="s">
        <v>2059</v>
      </c>
      <c r="F446" s="220" t="s">
        <v>996</v>
      </c>
      <c r="G446" s="220" t="s">
        <v>996</v>
      </c>
      <c r="H446" s="261" t="str">
        <f>Table10[[#This Row],[Company]]</f>
        <v>Hydrocarb Trinidad Limited</v>
      </c>
      <c r="I446" s="220" t="s">
        <v>1199</v>
      </c>
      <c r="J446" s="222">
        <f>[9]Hydrocarb!$E28/[4]Sheet1!$D$367</f>
        <v>0</v>
      </c>
      <c r="K446" s="220" t="s">
        <v>999</v>
      </c>
      <c r="L446" s="255">
        <v>0</v>
      </c>
    </row>
    <row r="447" spans="2:12" s="220" customFormat="1" ht="15.5" x14ac:dyDescent="0.4">
      <c r="B447" s="220" t="str">
        <f>VLOOKUP(C447,[1]!Companies[#Data],3,FALSE)</f>
        <v>000170002-4</v>
      </c>
      <c r="C447" s="262" t="str">
        <f t="shared" si="14"/>
        <v>Hydrocarb Trinidad Limited</v>
      </c>
      <c r="D447" s="238" t="s">
        <v>1968</v>
      </c>
      <c r="E447" s="221" t="s">
        <v>2108</v>
      </c>
      <c r="F447" s="220" t="s">
        <v>996</v>
      </c>
      <c r="G447" s="220" t="s">
        <v>996</v>
      </c>
      <c r="H447" s="261" t="str">
        <f>Table10[[#This Row],[Company]]</f>
        <v>Hydrocarb Trinidad Limited</v>
      </c>
      <c r="I447" s="220" t="s">
        <v>1199</v>
      </c>
      <c r="J447" s="222">
        <f>[9]Hydrocarb!$E29/[4]Sheet1!$D$367</f>
        <v>0</v>
      </c>
      <c r="K447" s="220" t="s">
        <v>999</v>
      </c>
      <c r="L447" s="255">
        <v>0</v>
      </c>
    </row>
    <row r="448" spans="2:12" s="220" customFormat="1" ht="15.5" x14ac:dyDescent="0.4">
      <c r="B448" s="220" t="str">
        <f>VLOOKUP(C448,[1]!Companies[#Data],3,FALSE)</f>
        <v>000170002-4</v>
      </c>
      <c r="C448" s="262" t="str">
        <f t="shared" si="14"/>
        <v>Hydrocarb Trinidad Limited</v>
      </c>
      <c r="D448" s="238" t="s">
        <v>1968</v>
      </c>
      <c r="E448" s="221" t="s">
        <v>2083</v>
      </c>
      <c r="F448" s="220" t="s">
        <v>996</v>
      </c>
      <c r="G448" s="220" t="s">
        <v>996</v>
      </c>
      <c r="H448" s="261" t="str">
        <f>Table10[[#This Row],[Company]]</f>
        <v>Hydrocarb Trinidad Limited</v>
      </c>
      <c r="I448" s="220" t="s">
        <v>1199</v>
      </c>
      <c r="J448" s="222">
        <f>[9]Hydrocarb!$E30/[4]Sheet1!$D$367</f>
        <v>0</v>
      </c>
      <c r="K448" s="220" t="s">
        <v>999</v>
      </c>
      <c r="L448" s="255">
        <v>0</v>
      </c>
    </row>
    <row r="449" spans="2:12" s="220" customFormat="1" ht="15.5" x14ac:dyDescent="0.4">
      <c r="B449" s="220" t="str">
        <f>VLOOKUP(C449,[1]!Companies[#Data],3,FALSE)</f>
        <v>000170002-4</v>
      </c>
      <c r="C449" s="262" t="str">
        <f t="shared" si="14"/>
        <v>Hydrocarb Trinidad Limited</v>
      </c>
      <c r="D449" s="238" t="s">
        <v>1968</v>
      </c>
      <c r="E449" s="221" t="s">
        <v>2109</v>
      </c>
      <c r="F449" s="220" t="s">
        <v>996</v>
      </c>
      <c r="G449" s="220" t="s">
        <v>996</v>
      </c>
      <c r="H449" s="261" t="str">
        <f>Table10[[#This Row],[Company]]</f>
        <v>Hydrocarb Trinidad Limited</v>
      </c>
      <c r="I449" s="220" t="s">
        <v>1199</v>
      </c>
      <c r="J449" s="222">
        <f>[9]Hydrocarb!$E31/[4]Sheet1!$D$367</f>
        <v>0</v>
      </c>
      <c r="K449" s="220" t="s">
        <v>999</v>
      </c>
      <c r="L449" s="255">
        <v>0</v>
      </c>
    </row>
    <row r="450" spans="2:12" s="220" customFormat="1" ht="15.5" x14ac:dyDescent="0.4">
      <c r="B450" s="220" t="str">
        <f>VLOOKUP(C450,[1]!Companies[#Data],3,FALSE)</f>
        <v>000170002-4</v>
      </c>
      <c r="C450" s="262" t="str">
        <f t="shared" si="14"/>
        <v>Hydrocarb Trinidad Limited</v>
      </c>
      <c r="D450" s="238" t="s">
        <v>1968</v>
      </c>
      <c r="E450" s="221" t="s">
        <v>2073</v>
      </c>
      <c r="F450" s="220" t="s">
        <v>996</v>
      </c>
      <c r="G450" s="220" t="s">
        <v>996</v>
      </c>
      <c r="H450" s="261" t="str">
        <f>Table10[[#This Row],[Company]]</f>
        <v>Hydrocarb Trinidad Limited</v>
      </c>
      <c r="I450" s="220" t="s">
        <v>1199</v>
      </c>
      <c r="J450" s="222">
        <f>[9]Hydrocarb!$E32/[4]Sheet1!$D$367</f>
        <v>0</v>
      </c>
      <c r="K450" s="220" t="s">
        <v>999</v>
      </c>
      <c r="L450" s="255">
        <v>0</v>
      </c>
    </row>
    <row r="451" spans="2:12" s="220" customFormat="1" ht="31" x14ac:dyDescent="0.4">
      <c r="B451" s="220" t="str">
        <f>VLOOKUP(C451,[1]!Companies[#Data],3,FALSE)</f>
        <v>000170002-4</v>
      </c>
      <c r="C451" s="262" t="str">
        <f t="shared" si="14"/>
        <v>Hydrocarb Trinidad Limited</v>
      </c>
      <c r="D451" s="238" t="s">
        <v>1968</v>
      </c>
      <c r="E451" s="221" t="s">
        <v>2062</v>
      </c>
      <c r="F451" s="220" t="s">
        <v>996</v>
      </c>
      <c r="G451" s="220" t="s">
        <v>996</v>
      </c>
      <c r="H451" s="261" t="str">
        <f>Table10[[#This Row],[Company]]</f>
        <v>Hydrocarb Trinidad Limited</v>
      </c>
      <c r="I451" s="220" t="s">
        <v>1199</v>
      </c>
      <c r="J451" s="222">
        <f>[9]Hydrocarb!$E33/[4]Sheet1!$D$367</f>
        <v>0</v>
      </c>
      <c r="K451" s="220" t="s">
        <v>999</v>
      </c>
      <c r="L451" s="255">
        <v>0</v>
      </c>
    </row>
    <row r="452" spans="2:12" s="220" customFormat="1" ht="15.5" x14ac:dyDescent="0.4">
      <c r="B452" s="220" t="str">
        <f>VLOOKUP(C452,[1]!Companies[#Data],3,FALSE)</f>
        <v>000170002-4</v>
      </c>
      <c r="C452" s="262" t="str">
        <f t="shared" si="14"/>
        <v>Hydrocarb Trinidad Limited</v>
      </c>
      <c r="D452" s="238" t="s">
        <v>1968</v>
      </c>
      <c r="E452" s="221" t="s">
        <v>2110</v>
      </c>
      <c r="F452" s="220" t="s">
        <v>996</v>
      </c>
      <c r="G452" s="220" t="s">
        <v>996</v>
      </c>
      <c r="H452" s="261" t="str">
        <f>Table10[[#This Row],[Company]]</f>
        <v>Hydrocarb Trinidad Limited</v>
      </c>
      <c r="I452" s="220" t="s">
        <v>1199</v>
      </c>
      <c r="J452" s="222">
        <f>[9]Hydrocarb!$E34/[4]Sheet1!$D$367</f>
        <v>0</v>
      </c>
      <c r="K452" s="220" t="s">
        <v>999</v>
      </c>
      <c r="L452" s="255">
        <v>0</v>
      </c>
    </row>
    <row r="453" spans="2:12" s="220" customFormat="1" ht="15.5" x14ac:dyDescent="0.4">
      <c r="B453" s="220" t="str">
        <f>VLOOKUP(C453,[1]!Companies[#Data],3,FALSE)</f>
        <v>000170002-4</v>
      </c>
      <c r="C453" s="262" t="str">
        <f t="shared" si="14"/>
        <v>Hydrocarb Trinidad Limited</v>
      </c>
      <c r="D453" s="238" t="s">
        <v>1968</v>
      </c>
      <c r="E453" s="221" t="s">
        <v>2111</v>
      </c>
      <c r="F453" s="220" t="s">
        <v>996</v>
      </c>
      <c r="G453" s="220" t="s">
        <v>996</v>
      </c>
      <c r="H453" s="261" t="str">
        <f>Table10[[#This Row],[Company]]</f>
        <v>Hydrocarb Trinidad Limited</v>
      </c>
      <c r="I453" s="220" t="s">
        <v>1199</v>
      </c>
      <c r="J453" s="222">
        <f>[9]Hydrocarb!$E35/[4]Sheet1!$D$367</f>
        <v>0</v>
      </c>
      <c r="K453" s="220" t="s">
        <v>999</v>
      </c>
      <c r="L453" s="255">
        <v>0</v>
      </c>
    </row>
    <row r="454" spans="2:12" s="220" customFormat="1" ht="15.5" x14ac:dyDescent="0.4">
      <c r="B454" s="220" t="str">
        <f>VLOOKUP(C454,[1]!Companies[#Data],3,FALSE)</f>
        <v>000170002-4</v>
      </c>
      <c r="C454" s="262" t="str">
        <f t="shared" si="14"/>
        <v>Hydrocarb Trinidad Limited</v>
      </c>
      <c r="D454" s="238" t="s">
        <v>1968</v>
      </c>
      <c r="E454" s="221" t="s">
        <v>2112</v>
      </c>
      <c r="F454" s="220" t="s">
        <v>996</v>
      </c>
      <c r="G454" s="220" t="s">
        <v>996</v>
      </c>
      <c r="H454" s="261" t="str">
        <f>Table10[[#This Row],[Company]]</f>
        <v>Hydrocarb Trinidad Limited</v>
      </c>
      <c r="I454" s="220" t="s">
        <v>1199</v>
      </c>
      <c r="J454" s="222">
        <f>[9]Hydrocarb!$E36/[4]Sheet1!$D$367</f>
        <v>0</v>
      </c>
      <c r="K454" s="220" t="s">
        <v>999</v>
      </c>
      <c r="L454" s="255">
        <v>0</v>
      </c>
    </row>
    <row r="455" spans="2:12" s="220" customFormat="1" ht="15.5" x14ac:dyDescent="0.4">
      <c r="B455" s="220" t="str">
        <f>VLOOKUP(C455,[1]!Companies[#Data],3,FALSE)</f>
        <v>000170002-4</v>
      </c>
      <c r="C455" s="262" t="str">
        <f t="shared" si="14"/>
        <v>Hydrocarb Trinidad Limited</v>
      </c>
      <c r="D455" s="238" t="s">
        <v>1968</v>
      </c>
      <c r="E455" s="221" t="s">
        <v>2113</v>
      </c>
      <c r="F455" s="220" t="s">
        <v>996</v>
      </c>
      <c r="G455" s="220" t="s">
        <v>996</v>
      </c>
      <c r="H455" s="261" t="str">
        <f>Table10[[#This Row],[Company]]</f>
        <v>Hydrocarb Trinidad Limited</v>
      </c>
      <c r="I455" s="220" t="s">
        <v>1199</v>
      </c>
      <c r="J455" s="222">
        <f>[9]Hydrocarb!$E37/[4]Sheet1!$D$367</f>
        <v>0</v>
      </c>
      <c r="K455" s="220" t="s">
        <v>999</v>
      </c>
      <c r="L455" s="255">
        <v>0</v>
      </c>
    </row>
    <row r="456" spans="2:12" s="220" customFormat="1" ht="15.5" x14ac:dyDescent="0.4">
      <c r="B456" s="220" t="str">
        <f>VLOOKUP(C456,[1]!Companies[#Data],3,FALSE)</f>
        <v>000170002-4</v>
      </c>
      <c r="C456" s="262" t="str">
        <f t="shared" si="14"/>
        <v>Hydrocarb Trinidad Limited</v>
      </c>
      <c r="D456" s="238" t="s">
        <v>1968</v>
      </c>
      <c r="E456" s="221" t="s">
        <v>2074</v>
      </c>
      <c r="F456" s="220" t="s">
        <v>996</v>
      </c>
      <c r="G456" s="220" t="s">
        <v>996</v>
      </c>
      <c r="H456" s="261" t="str">
        <f>Table10[[#This Row],[Company]]</f>
        <v>Hydrocarb Trinidad Limited</v>
      </c>
      <c r="I456" s="220" t="s">
        <v>1199</v>
      </c>
      <c r="J456" s="222">
        <f>[9]Hydrocarb!$E38/[4]Sheet1!$D$367</f>
        <v>0</v>
      </c>
      <c r="K456" s="220" t="s">
        <v>999</v>
      </c>
      <c r="L456" s="255">
        <v>0</v>
      </c>
    </row>
    <row r="457" spans="2:12" s="220" customFormat="1" ht="15.5" x14ac:dyDescent="0.4">
      <c r="B457" s="220" t="str">
        <f>VLOOKUP(C457,[1]!Companies[#Data],3,FALSE)</f>
        <v>000170002-4</v>
      </c>
      <c r="C457" s="262" t="str">
        <f t="shared" si="14"/>
        <v>Hydrocarb Trinidad Limited</v>
      </c>
      <c r="D457" s="238" t="s">
        <v>1968</v>
      </c>
      <c r="E457" s="221" t="s">
        <v>2064</v>
      </c>
      <c r="F457" s="220" t="s">
        <v>996</v>
      </c>
      <c r="G457" s="220" t="s">
        <v>996</v>
      </c>
      <c r="H457" s="261" t="str">
        <f>Table10[[#This Row],[Company]]</f>
        <v>Hydrocarb Trinidad Limited</v>
      </c>
      <c r="I457" s="220" t="s">
        <v>1199</v>
      </c>
      <c r="J457" s="222">
        <f>[9]Hydrocarb!$E39/[4]Sheet1!$D$367</f>
        <v>0</v>
      </c>
      <c r="K457" s="220" t="s">
        <v>999</v>
      </c>
      <c r="L457" s="255">
        <v>0</v>
      </c>
    </row>
    <row r="458" spans="2:12" s="220" customFormat="1" ht="15.5" x14ac:dyDescent="0.4">
      <c r="B458" s="220" t="str">
        <f>VLOOKUP(C458,[1]!Companies[#Data],3,FALSE)</f>
        <v>000170002-4</v>
      </c>
      <c r="C458" s="262" t="str">
        <f t="shared" si="14"/>
        <v>Hydrocarb Trinidad Limited</v>
      </c>
      <c r="D458" s="238" t="s">
        <v>1968</v>
      </c>
      <c r="E458" s="221" t="s">
        <v>2065</v>
      </c>
      <c r="F458" s="220" t="s">
        <v>996</v>
      </c>
      <c r="G458" s="220" t="s">
        <v>996</v>
      </c>
      <c r="H458" s="261" t="str">
        <f>Table10[[#This Row],[Company]]</f>
        <v>Hydrocarb Trinidad Limited</v>
      </c>
      <c r="I458" s="220" t="s">
        <v>1199</v>
      </c>
      <c r="J458" s="222">
        <f>[9]Hydrocarb!$E40/[4]Sheet1!$D$367</f>
        <v>0</v>
      </c>
      <c r="K458" s="220" t="s">
        <v>999</v>
      </c>
      <c r="L458" s="255">
        <v>0</v>
      </c>
    </row>
    <row r="459" spans="2:12" s="220" customFormat="1" ht="15.5" x14ac:dyDescent="0.4">
      <c r="B459" s="220" t="str">
        <f>VLOOKUP(C459,[1]!Companies[#Data],3,FALSE)</f>
        <v>000170002-4</v>
      </c>
      <c r="C459" s="262" t="str">
        <f t="shared" si="14"/>
        <v>Hydrocarb Trinidad Limited</v>
      </c>
      <c r="D459" s="238" t="s">
        <v>1968</v>
      </c>
      <c r="E459" s="221" t="s">
        <v>2114</v>
      </c>
      <c r="F459" s="220" t="s">
        <v>996</v>
      </c>
      <c r="G459" s="220" t="s">
        <v>996</v>
      </c>
      <c r="H459" s="261" t="str">
        <f>Table10[[#This Row],[Company]]</f>
        <v>Hydrocarb Trinidad Limited</v>
      </c>
      <c r="I459" s="220" t="s">
        <v>1199</v>
      </c>
      <c r="J459" s="222">
        <f>[9]Hydrocarb!$E41/[4]Sheet1!$D$367</f>
        <v>0</v>
      </c>
      <c r="K459" s="220" t="s">
        <v>999</v>
      </c>
      <c r="L459" s="255">
        <v>0</v>
      </c>
    </row>
    <row r="460" spans="2:12" s="220" customFormat="1" ht="15.5" x14ac:dyDescent="0.4">
      <c r="B460" s="220" t="str">
        <f>VLOOKUP(C460,[1]!Companies[#Data],3,FALSE)</f>
        <v>000170002-4</v>
      </c>
      <c r="C460" s="262" t="str">
        <f t="shared" si="14"/>
        <v>Hydrocarb Trinidad Limited</v>
      </c>
      <c r="D460" s="238" t="s">
        <v>1968</v>
      </c>
      <c r="E460" s="221" t="s">
        <v>2069</v>
      </c>
      <c r="F460" s="220" t="s">
        <v>996</v>
      </c>
      <c r="G460" s="220" t="s">
        <v>996</v>
      </c>
      <c r="H460" s="261" t="str">
        <f>Table10[[#This Row],[Company]]</f>
        <v>Hydrocarb Trinidad Limited</v>
      </c>
      <c r="I460" s="220" t="s">
        <v>1199</v>
      </c>
      <c r="J460" s="222">
        <f>[9]Hydrocarb!$E42/[4]Sheet1!$D$367</f>
        <v>0</v>
      </c>
      <c r="K460" s="220" t="s">
        <v>999</v>
      </c>
      <c r="L460" s="255">
        <v>0</v>
      </c>
    </row>
    <row r="461" spans="2:12" s="220" customFormat="1" ht="15.5" x14ac:dyDescent="0.4">
      <c r="B461" s="220" t="str">
        <f>VLOOKUP(C461,[1]!Companies[#Data],3,FALSE)</f>
        <v>000170002-4</v>
      </c>
      <c r="C461" s="262" t="str">
        <f t="shared" si="14"/>
        <v>Hydrocarb Trinidad Limited</v>
      </c>
      <c r="D461" s="238" t="s">
        <v>1968</v>
      </c>
      <c r="E461" s="221" t="s">
        <v>2070</v>
      </c>
      <c r="F461" s="220" t="s">
        <v>996</v>
      </c>
      <c r="G461" s="220" t="s">
        <v>996</v>
      </c>
      <c r="H461" s="261" t="str">
        <f>Table10[[#This Row],[Company]]</f>
        <v>Hydrocarb Trinidad Limited</v>
      </c>
      <c r="I461" s="220" t="s">
        <v>1199</v>
      </c>
      <c r="J461" s="222">
        <f>[9]Hydrocarb!$E43/[4]Sheet1!$D$367</f>
        <v>0</v>
      </c>
      <c r="K461" s="220" t="s">
        <v>999</v>
      </c>
      <c r="L461" s="255">
        <v>0</v>
      </c>
    </row>
    <row r="462" spans="2:12" s="220" customFormat="1" ht="15.5" x14ac:dyDescent="0.4">
      <c r="B462" s="220" t="str">
        <f>VLOOKUP(C462,[1]!Companies[#Data],3,FALSE)</f>
        <v>000170002-4</v>
      </c>
      <c r="C462" s="262" t="str">
        <f t="shared" si="14"/>
        <v>Hydrocarb Trinidad Limited</v>
      </c>
      <c r="D462" s="238" t="s">
        <v>1968</v>
      </c>
      <c r="E462" s="221" t="s">
        <v>2115</v>
      </c>
      <c r="F462" s="220" t="s">
        <v>996</v>
      </c>
      <c r="G462" s="220" t="s">
        <v>996</v>
      </c>
      <c r="H462" s="261" t="str">
        <f>Table10[[#This Row],[Company]]</f>
        <v>Hydrocarb Trinidad Limited</v>
      </c>
      <c r="I462" s="220" t="s">
        <v>1199</v>
      </c>
      <c r="J462" s="222">
        <f>[9]Hydrocarb!$E44/[4]Sheet1!$D$367</f>
        <v>0</v>
      </c>
      <c r="K462" s="220" t="s">
        <v>999</v>
      </c>
      <c r="L462" s="255">
        <v>0</v>
      </c>
    </row>
    <row r="463" spans="2:12" s="220" customFormat="1" ht="15.5" x14ac:dyDescent="0.4">
      <c r="B463" s="220" t="str">
        <f>VLOOKUP(C463,[1]!Companies[#Data],3,FALSE)</f>
        <v>000170002-4</v>
      </c>
      <c r="C463" s="262" t="str">
        <f t="shared" si="14"/>
        <v>Hydrocarb Trinidad Limited</v>
      </c>
      <c r="D463" s="238" t="s">
        <v>1968</v>
      </c>
      <c r="E463" s="221" t="s">
        <v>2072</v>
      </c>
      <c r="F463" s="220" t="s">
        <v>996</v>
      </c>
      <c r="G463" s="220" t="s">
        <v>996</v>
      </c>
      <c r="H463" s="261" t="str">
        <f>Table10[[#This Row],[Company]]</f>
        <v>Hydrocarb Trinidad Limited</v>
      </c>
      <c r="I463" s="220" t="s">
        <v>1199</v>
      </c>
      <c r="J463" s="222">
        <f>[9]Hydrocarb!$E45/[4]Sheet1!$D$367</f>
        <v>0</v>
      </c>
      <c r="K463" s="220" t="s">
        <v>999</v>
      </c>
      <c r="L463" s="255">
        <v>0</v>
      </c>
    </row>
    <row r="464" spans="2:12" s="220" customFormat="1" ht="15.5" x14ac:dyDescent="0.4">
      <c r="B464" s="220" t="str">
        <f>VLOOKUP(C464,[1]!Companies[#Data],3,FALSE)</f>
        <v>000170002-4</v>
      </c>
      <c r="C464" s="262" t="str">
        <f t="shared" si="14"/>
        <v>Hydrocarb Trinidad Limited</v>
      </c>
      <c r="D464" s="220" t="s">
        <v>2081</v>
      </c>
      <c r="E464" s="221" t="s">
        <v>2116</v>
      </c>
      <c r="F464" s="220" t="s">
        <v>996</v>
      </c>
      <c r="G464" s="220" t="s">
        <v>996</v>
      </c>
      <c r="H464" s="261" t="str">
        <f>Table10[[#This Row],[Company]]</f>
        <v>Hydrocarb Trinidad Limited</v>
      </c>
      <c r="I464" s="220" t="s">
        <v>1199</v>
      </c>
      <c r="J464" s="222">
        <f>[9]Hydrocarb!$E$50/[4]Sheet1!$D$367</f>
        <v>0</v>
      </c>
      <c r="K464" s="220" t="s">
        <v>999</v>
      </c>
      <c r="L464" s="255">
        <v>0</v>
      </c>
    </row>
    <row r="465" spans="2:12" s="220" customFormat="1" ht="15.5" x14ac:dyDescent="0.4">
      <c r="B465" s="220" t="str">
        <f>VLOOKUP(C465,[1]!Companies[#Data],3,FALSE)</f>
        <v>000170005-3</v>
      </c>
      <c r="C465" s="262" t="str">
        <f>'[1]Part 3 - Reporting entities'!B42</f>
        <v xml:space="preserve">Lease Operators Ltd </v>
      </c>
      <c r="D465" s="220" t="s">
        <v>2081</v>
      </c>
      <c r="E465" s="221" t="s">
        <v>2082</v>
      </c>
      <c r="F465" s="220" t="s">
        <v>996</v>
      </c>
      <c r="G465" s="220" t="s">
        <v>996</v>
      </c>
      <c r="H465" s="261" t="str">
        <f>Table10[[#This Row],[Company]]</f>
        <v xml:space="preserve">Lease Operators Ltd </v>
      </c>
      <c r="I465" s="220" t="s">
        <v>1199</v>
      </c>
      <c r="J465" s="222">
        <f>[10]LOL!$E14/[4]Sheet1!$D$367</f>
        <v>2516136.8675280875</v>
      </c>
      <c r="K465" s="220" t="s">
        <v>999</v>
      </c>
      <c r="L465" s="255">
        <v>0</v>
      </c>
    </row>
    <row r="466" spans="2:12" s="220" customFormat="1" ht="15.5" x14ac:dyDescent="0.4">
      <c r="B466" s="220" t="str">
        <f>VLOOKUP(C466,[1]!Companies[#Data],3,FALSE)</f>
        <v>000170005-3</v>
      </c>
      <c r="C466" s="262" t="str">
        <f>C465</f>
        <v xml:space="preserve">Lease Operators Ltd </v>
      </c>
      <c r="D466" s="220" t="s">
        <v>2081</v>
      </c>
      <c r="E466" s="221" t="s">
        <v>2050</v>
      </c>
      <c r="F466" s="220" t="s">
        <v>996</v>
      </c>
      <c r="G466" s="220" t="s">
        <v>996</v>
      </c>
      <c r="H466" s="261" t="str">
        <f>Table10[[#This Row],[Company]]</f>
        <v xml:space="preserve">Lease Operators Ltd </v>
      </c>
      <c r="I466" s="220" t="s">
        <v>1199</v>
      </c>
      <c r="J466" s="222">
        <f>[10]LOL!$E15/[4]Sheet1!$D$367</f>
        <v>163510.75502538393</v>
      </c>
      <c r="K466" s="220" t="s">
        <v>999</v>
      </c>
      <c r="L466" s="255">
        <v>0</v>
      </c>
    </row>
    <row r="467" spans="2:12" s="220" customFormat="1" ht="15.5" x14ac:dyDescent="0.4">
      <c r="B467" s="220" t="str">
        <f>VLOOKUP(C467,[1]!Companies[#Data],3,FALSE)</f>
        <v>000170005-3</v>
      </c>
      <c r="C467" s="262" t="str">
        <f t="shared" ref="C467:C494" si="15">C466</f>
        <v xml:space="preserve">Lease Operators Ltd </v>
      </c>
      <c r="D467" s="220" t="s">
        <v>2081</v>
      </c>
      <c r="E467" s="221" t="s">
        <v>2051</v>
      </c>
      <c r="F467" s="220" t="s">
        <v>996</v>
      </c>
      <c r="G467" s="220" t="s">
        <v>996</v>
      </c>
      <c r="H467" s="261" t="str">
        <f>Table10[[#This Row],[Company]]</f>
        <v xml:space="preserve">Lease Operators Ltd </v>
      </c>
      <c r="I467" s="220" t="s">
        <v>1199</v>
      </c>
      <c r="J467" s="222">
        <f>[10]LOL!$E16/[4]Sheet1!$D$367</f>
        <v>65404.331613245675</v>
      </c>
      <c r="K467" s="220" t="s">
        <v>999</v>
      </c>
      <c r="L467" s="255">
        <v>0</v>
      </c>
    </row>
    <row r="468" spans="2:12" s="220" customFormat="1" ht="15.5" x14ac:dyDescent="0.4">
      <c r="B468" s="220" t="str">
        <f>VLOOKUP(C468,[1]!Companies[#Data],3,FALSE)</f>
        <v>000170005-3</v>
      </c>
      <c r="C468" s="262" t="str">
        <f t="shared" si="15"/>
        <v xml:space="preserve">Lease Operators Ltd </v>
      </c>
      <c r="D468" s="220" t="s">
        <v>2081</v>
      </c>
      <c r="E468" s="221" t="s">
        <v>2049</v>
      </c>
      <c r="F468" s="220" t="s">
        <v>996</v>
      </c>
      <c r="G468" s="220" t="s">
        <v>996</v>
      </c>
      <c r="H468" s="261" t="str">
        <f>Table10[[#This Row],[Company]]</f>
        <v xml:space="preserve">Lease Operators Ltd </v>
      </c>
      <c r="I468" s="220" t="s">
        <v>1199</v>
      </c>
      <c r="J468" s="222">
        <f>[10]LOL!$E17/[4]Sheet1!$D$367</f>
        <v>0</v>
      </c>
      <c r="K468" s="220" t="s">
        <v>999</v>
      </c>
      <c r="L468" s="255">
        <v>0</v>
      </c>
    </row>
    <row r="469" spans="2:12" s="220" customFormat="1" ht="15.5" x14ac:dyDescent="0.4">
      <c r="B469" s="220" t="str">
        <f>VLOOKUP(C469,[1]!Companies[#Data],3,FALSE)</f>
        <v>000170005-3</v>
      </c>
      <c r="C469" s="262" t="str">
        <f t="shared" si="15"/>
        <v xml:space="preserve">Lease Operators Ltd </v>
      </c>
      <c r="D469" s="220" t="s">
        <v>2081</v>
      </c>
      <c r="E469" s="221" t="s">
        <v>2057</v>
      </c>
      <c r="F469" s="220" t="s">
        <v>996</v>
      </c>
      <c r="G469" s="220" t="s">
        <v>996</v>
      </c>
      <c r="H469" s="261" t="str">
        <f>Table10[[#This Row],[Company]]</f>
        <v xml:space="preserve">Lease Operators Ltd </v>
      </c>
      <c r="I469" s="220" t="s">
        <v>1199</v>
      </c>
      <c r="J469" s="222">
        <f>[10]LOL!$E18/[4]Sheet1!$D$367</f>
        <v>151713.08209485101</v>
      </c>
      <c r="K469" s="220" t="s">
        <v>999</v>
      </c>
      <c r="L469" s="255">
        <v>0</v>
      </c>
    </row>
    <row r="470" spans="2:12" s="220" customFormat="1" ht="15.5" x14ac:dyDescent="0.4">
      <c r="B470" s="220" t="str">
        <f>VLOOKUP(C470,[1]!Companies[#Data],3,FALSE)</f>
        <v>000170005-3</v>
      </c>
      <c r="C470" s="262" t="str">
        <f t="shared" si="15"/>
        <v xml:space="preserve">Lease Operators Ltd </v>
      </c>
      <c r="D470" s="220" t="s">
        <v>2081</v>
      </c>
      <c r="E470" s="221" t="s">
        <v>2054</v>
      </c>
      <c r="F470" s="220" t="s">
        <v>996</v>
      </c>
      <c r="G470" s="220" t="s">
        <v>996</v>
      </c>
      <c r="H470" s="261" t="str">
        <f>Table10[[#This Row],[Company]]</f>
        <v xml:space="preserve">Lease Operators Ltd </v>
      </c>
      <c r="I470" s="220" t="s">
        <v>1199</v>
      </c>
      <c r="J470" s="222">
        <f>[10]LOL!$E19/[4]Sheet1!$D$367</f>
        <v>0</v>
      </c>
      <c r="K470" s="220" t="s">
        <v>999</v>
      </c>
      <c r="L470" s="255">
        <v>0</v>
      </c>
    </row>
    <row r="471" spans="2:12" s="220" customFormat="1" ht="31" x14ac:dyDescent="0.4">
      <c r="B471" s="220" t="str">
        <f>VLOOKUP(C471,[1]!Companies[#Data],3,FALSE)</f>
        <v>000170005-3</v>
      </c>
      <c r="C471" s="262" t="str">
        <f t="shared" si="15"/>
        <v xml:space="preserve">Lease Operators Ltd </v>
      </c>
      <c r="D471" s="220" t="s">
        <v>2081</v>
      </c>
      <c r="E471" s="221" t="s">
        <v>2048</v>
      </c>
      <c r="F471" s="220" t="s">
        <v>996</v>
      </c>
      <c r="G471" s="220" t="s">
        <v>996</v>
      </c>
      <c r="H471" s="261" t="str">
        <f>Table10[[#This Row],[Company]]</f>
        <v xml:space="preserve">Lease Operators Ltd </v>
      </c>
      <c r="I471" s="220" t="s">
        <v>1199</v>
      </c>
      <c r="J471" s="222">
        <f>[10]LOL!$E20/[4]Sheet1!$D$367</f>
        <v>0</v>
      </c>
      <c r="K471" s="220" t="s">
        <v>999</v>
      </c>
      <c r="L471" s="255">
        <v>0</v>
      </c>
    </row>
    <row r="472" spans="2:12" s="220" customFormat="1" ht="31" x14ac:dyDescent="0.4">
      <c r="B472" s="220" t="str">
        <f>VLOOKUP(C472,[1]!Companies[#Data],3,FALSE)</f>
        <v>000170005-3</v>
      </c>
      <c r="C472" s="262" t="str">
        <f t="shared" si="15"/>
        <v xml:space="preserve">Lease Operators Ltd </v>
      </c>
      <c r="D472" s="220" t="s">
        <v>2081</v>
      </c>
      <c r="E472" s="221" t="s">
        <v>2085</v>
      </c>
      <c r="F472" s="220" t="s">
        <v>996</v>
      </c>
      <c r="G472" s="220" t="s">
        <v>996</v>
      </c>
      <c r="H472" s="261" t="str">
        <f>Table10[[#This Row],[Company]]</f>
        <v xml:space="preserve">Lease Operators Ltd </v>
      </c>
      <c r="I472" s="220" t="s">
        <v>1199</v>
      </c>
      <c r="J472" s="222">
        <f>[10]LOL!$E21/[4]Sheet1!$D$367</f>
        <v>0</v>
      </c>
      <c r="K472" s="220" t="s">
        <v>999</v>
      </c>
      <c r="L472" s="255">
        <v>0</v>
      </c>
    </row>
    <row r="473" spans="2:12" s="220" customFormat="1" ht="15.5" x14ac:dyDescent="0.4">
      <c r="B473" s="220" t="str">
        <f>VLOOKUP(C473,[1]!Companies[#Data],3,FALSE)</f>
        <v>000170005-3</v>
      </c>
      <c r="C473" s="262" t="str">
        <f t="shared" si="15"/>
        <v xml:space="preserve">Lease Operators Ltd </v>
      </c>
      <c r="D473" s="220" t="s">
        <v>2081</v>
      </c>
      <c r="E473" s="221" t="s">
        <v>2107</v>
      </c>
      <c r="F473" s="220" t="s">
        <v>996</v>
      </c>
      <c r="G473" s="220" t="s">
        <v>996</v>
      </c>
      <c r="H473" s="261" t="str">
        <f>Table10[[#This Row],[Company]]</f>
        <v xml:space="preserve">Lease Operators Ltd </v>
      </c>
      <c r="I473" s="220" t="s">
        <v>1199</v>
      </c>
      <c r="J473" s="222">
        <f>[10]LOL!$E22/[4]Sheet1!$D$367</f>
        <v>0</v>
      </c>
      <c r="K473" s="220" t="s">
        <v>999</v>
      </c>
      <c r="L473" s="255">
        <v>0</v>
      </c>
    </row>
    <row r="474" spans="2:12" s="220" customFormat="1" ht="15.5" x14ac:dyDescent="0.4">
      <c r="B474" s="220" t="str">
        <f>VLOOKUP(C474,[1]!Companies[#Data],3,FALSE)</f>
        <v>000170005-3</v>
      </c>
      <c r="C474" s="262" t="str">
        <f t="shared" si="15"/>
        <v xml:space="preserve">Lease Operators Ltd </v>
      </c>
      <c r="D474" s="220" t="s">
        <v>2081</v>
      </c>
      <c r="E474" s="221" t="s">
        <v>2075</v>
      </c>
      <c r="F474" s="220" t="s">
        <v>996</v>
      </c>
      <c r="G474" s="220" t="s">
        <v>996</v>
      </c>
      <c r="H474" s="261" t="str">
        <f>Table10[[#This Row],[Company]]</f>
        <v xml:space="preserve">Lease Operators Ltd </v>
      </c>
      <c r="I474" s="220" t="s">
        <v>1199</v>
      </c>
      <c r="J474" s="222">
        <f>[10]LOL!$E23/[4]Sheet1!$D$367</f>
        <v>0</v>
      </c>
      <c r="K474" s="220" t="s">
        <v>999</v>
      </c>
      <c r="L474" s="255">
        <v>0</v>
      </c>
    </row>
    <row r="475" spans="2:12" s="220" customFormat="1" ht="15.5" x14ac:dyDescent="0.4">
      <c r="B475" s="220" t="str">
        <f>VLOOKUP(C475,[1]!Companies[#Data],3,FALSE)</f>
        <v>000170005-3</v>
      </c>
      <c r="C475" s="262" t="str">
        <f t="shared" si="15"/>
        <v xml:space="preserve">Lease Operators Ltd </v>
      </c>
      <c r="D475" s="220" t="s">
        <v>2081</v>
      </c>
      <c r="E475" s="221" t="s">
        <v>2076</v>
      </c>
      <c r="F475" s="220" t="s">
        <v>996</v>
      </c>
      <c r="G475" s="220" t="s">
        <v>996</v>
      </c>
      <c r="H475" s="261" t="str">
        <f>Table10[[#This Row],[Company]]</f>
        <v xml:space="preserve">Lease Operators Ltd </v>
      </c>
      <c r="I475" s="220" t="s">
        <v>1199</v>
      </c>
      <c r="J475" s="222">
        <f>[10]LOL!$E24/[4]Sheet1!$D$367</f>
        <v>0</v>
      </c>
      <c r="K475" s="220" t="s">
        <v>999</v>
      </c>
      <c r="L475" s="255">
        <v>0</v>
      </c>
    </row>
    <row r="476" spans="2:12" s="220" customFormat="1" ht="15.5" x14ac:dyDescent="0.4">
      <c r="B476" s="220" t="str">
        <f>VLOOKUP(C476,[1]!Companies[#Data],3,FALSE)</f>
        <v>000170005-3</v>
      </c>
      <c r="C476" s="262" t="str">
        <f t="shared" si="15"/>
        <v xml:space="preserve">Lease Operators Ltd </v>
      </c>
      <c r="D476" s="238" t="s">
        <v>1968</v>
      </c>
      <c r="E476" s="221" t="s">
        <v>2059</v>
      </c>
      <c r="F476" s="220" t="s">
        <v>996</v>
      </c>
      <c r="G476" s="220" t="s">
        <v>996</v>
      </c>
      <c r="H476" s="261" t="str">
        <f>Table10[[#This Row],[Company]]</f>
        <v xml:space="preserve">Lease Operators Ltd </v>
      </c>
      <c r="I476" s="220" t="s">
        <v>1199</v>
      </c>
      <c r="J476" s="222">
        <f>[10]LOL!$E28/[4]Sheet1!$D$367</f>
        <v>0</v>
      </c>
      <c r="K476" s="220" t="s">
        <v>999</v>
      </c>
      <c r="L476" s="255">
        <v>0</v>
      </c>
    </row>
    <row r="477" spans="2:12" s="220" customFormat="1" ht="15.5" x14ac:dyDescent="0.4">
      <c r="B477" s="220" t="str">
        <f>VLOOKUP(C477,[1]!Companies[#Data],3,FALSE)</f>
        <v>000170005-3</v>
      </c>
      <c r="C477" s="262" t="str">
        <f t="shared" si="15"/>
        <v xml:space="preserve">Lease Operators Ltd </v>
      </c>
      <c r="D477" s="238" t="s">
        <v>1968</v>
      </c>
      <c r="E477" s="221" t="s">
        <v>2108</v>
      </c>
      <c r="F477" s="220" t="s">
        <v>996</v>
      </c>
      <c r="G477" s="220" t="s">
        <v>996</v>
      </c>
      <c r="H477" s="261" t="str">
        <f>Table10[[#This Row],[Company]]</f>
        <v xml:space="preserve">Lease Operators Ltd </v>
      </c>
      <c r="I477" s="220" t="s">
        <v>1199</v>
      </c>
      <c r="J477" s="222">
        <f>[10]LOL!$E29/[4]Sheet1!$D$367</f>
        <v>0</v>
      </c>
      <c r="K477" s="220" t="s">
        <v>999</v>
      </c>
      <c r="L477" s="255">
        <v>0</v>
      </c>
    </row>
    <row r="478" spans="2:12" s="220" customFormat="1" ht="15.5" x14ac:dyDescent="0.4">
      <c r="B478" s="220" t="str">
        <f>VLOOKUP(C478,[1]!Companies[#Data],3,FALSE)</f>
        <v>000170005-3</v>
      </c>
      <c r="C478" s="262" t="str">
        <f t="shared" si="15"/>
        <v xml:space="preserve">Lease Operators Ltd </v>
      </c>
      <c r="D478" s="238" t="s">
        <v>1968</v>
      </c>
      <c r="E478" s="221" t="s">
        <v>2083</v>
      </c>
      <c r="F478" s="220" t="s">
        <v>996</v>
      </c>
      <c r="G478" s="220" t="s">
        <v>996</v>
      </c>
      <c r="H478" s="261" t="str">
        <f>Table10[[#This Row],[Company]]</f>
        <v xml:space="preserve">Lease Operators Ltd </v>
      </c>
      <c r="I478" s="220" t="s">
        <v>1199</v>
      </c>
      <c r="J478" s="222">
        <f>[10]LOL!$E30/[4]Sheet1!$D$367</f>
        <v>577881.22084928025</v>
      </c>
      <c r="K478" s="220" t="s">
        <v>999</v>
      </c>
      <c r="L478" s="255">
        <v>0</v>
      </c>
    </row>
    <row r="479" spans="2:12" s="220" customFormat="1" ht="15.5" x14ac:dyDescent="0.4">
      <c r="B479" s="220" t="str">
        <f>VLOOKUP(C479,[1]!Companies[#Data],3,FALSE)</f>
        <v>000170005-3</v>
      </c>
      <c r="C479" s="262" t="str">
        <f t="shared" si="15"/>
        <v xml:space="preserve">Lease Operators Ltd </v>
      </c>
      <c r="D479" s="238" t="s">
        <v>1968</v>
      </c>
      <c r="E479" s="221" t="s">
        <v>2109</v>
      </c>
      <c r="F479" s="220" t="s">
        <v>996</v>
      </c>
      <c r="G479" s="220" t="s">
        <v>996</v>
      </c>
      <c r="H479" s="261" t="str">
        <f>Table10[[#This Row],[Company]]</f>
        <v xml:space="preserve">Lease Operators Ltd </v>
      </c>
      <c r="I479" s="220" t="s">
        <v>1199</v>
      </c>
      <c r="J479" s="222">
        <f>[10]LOL!$E31/[4]Sheet1!$D$367</f>
        <v>0</v>
      </c>
      <c r="K479" s="220" t="s">
        <v>999</v>
      </c>
      <c r="L479" s="255">
        <v>0</v>
      </c>
    </row>
    <row r="480" spans="2:12" s="220" customFormat="1" ht="15.5" x14ac:dyDescent="0.4">
      <c r="B480" s="220" t="str">
        <f>VLOOKUP(C480,[1]!Companies[#Data],3,FALSE)</f>
        <v>000170005-3</v>
      </c>
      <c r="C480" s="262" t="str">
        <f t="shared" si="15"/>
        <v xml:space="preserve">Lease Operators Ltd </v>
      </c>
      <c r="D480" s="238" t="s">
        <v>1968</v>
      </c>
      <c r="E480" s="221" t="s">
        <v>2073</v>
      </c>
      <c r="F480" s="220" t="s">
        <v>996</v>
      </c>
      <c r="G480" s="220" t="s">
        <v>996</v>
      </c>
      <c r="H480" s="261" t="str">
        <f>Table10[[#This Row],[Company]]</f>
        <v xml:space="preserve">Lease Operators Ltd </v>
      </c>
      <c r="I480" s="220" t="s">
        <v>1199</v>
      </c>
      <c r="J480" s="222">
        <f>[10]LOL!$E32/[4]Sheet1!$D$367</f>
        <v>0</v>
      </c>
      <c r="K480" s="220" t="s">
        <v>999</v>
      </c>
      <c r="L480" s="255">
        <v>0</v>
      </c>
    </row>
    <row r="481" spans="2:12" s="220" customFormat="1" ht="31" x14ac:dyDescent="0.4">
      <c r="B481" s="220" t="str">
        <f>VLOOKUP(C481,[1]!Companies[#Data],3,FALSE)</f>
        <v>000170005-3</v>
      </c>
      <c r="C481" s="262" t="str">
        <f t="shared" si="15"/>
        <v xml:space="preserve">Lease Operators Ltd </v>
      </c>
      <c r="D481" s="238" t="s">
        <v>1968</v>
      </c>
      <c r="E481" s="221" t="s">
        <v>2062</v>
      </c>
      <c r="F481" s="220" t="s">
        <v>996</v>
      </c>
      <c r="G481" s="220" t="s">
        <v>996</v>
      </c>
      <c r="H481" s="261" t="str">
        <f>Table10[[#This Row],[Company]]</f>
        <v xml:space="preserve">Lease Operators Ltd </v>
      </c>
      <c r="I481" s="220" t="s">
        <v>1199</v>
      </c>
      <c r="J481" s="222">
        <f>[10]LOL!$E33/[4]Sheet1!$D$367</f>
        <v>0</v>
      </c>
      <c r="K481" s="220" t="s">
        <v>999</v>
      </c>
      <c r="L481" s="255">
        <v>0</v>
      </c>
    </row>
    <row r="482" spans="2:12" s="220" customFormat="1" ht="15.5" x14ac:dyDescent="0.4">
      <c r="B482" s="220" t="str">
        <f>VLOOKUP(C482,[1]!Companies[#Data],3,FALSE)</f>
        <v>000170005-3</v>
      </c>
      <c r="C482" s="262" t="str">
        <f t="shared" si="15"/>
        <v xml:space="preserve">Lease Operators Ltd </v>
      </c>
      <c r="D482" s="238" t="s">
        <v>1968</v>
      </c>
      <c r="E482" s="221" t="s">
        <v>2110</v>
      </c>
      <c r="F482" s="220" t="s">
        <v>996</v>
      </c>
      <c r="G482" s="220" t="s">
        <v>996</v>
      </c>
      <c r="H482" s="261" t="str">
        <f>Table10[[#This Row],[Company]]</f>
        <v xml:space="preserve">Lease Operators Ltd </v>
      </c>
      <c r="I482" s="220" t="s">
        <v>1199</v>
      </c>
      <c r="J482" s="222">
        <f>[10]LOL!$E34/[4]Sheet1!$D$367</f>
        <v>0</v>
      </c>
      <c r="K482" s="220" t="s">
        <v>999</v>
      </c>
      <c r="L482" s="255">
        <v>0</v>
      </c>
    </row>
    <row r="483" spans="2:12" s="220" customFormat="1" ht="15.5" x14ac:dyDescent="0.4">
      <c r="B483" s="220" t="str">
        <f>VLOOKUP(C483,[1]!Companies[#Data],3,FALSE)</f>
        <v>000170005-3</v>
      </c>
      <c r="C483" s="262" t="str">
        <f t="shared" si="15"/>
        <v xml:space="preserve">Lease Operators Ltd </v>
      </c>
      <c r="D483" s="238" t="s">
        <v>1968</v>
      </c>
      <c r="E483" s="221" t="s">
        <v>2111</v>
      </c>
      <c r="F483" s="220" t="s">
        <v>996</v>
      </c>
      <c r="G483" s="220" t="s">
        <v>996</v>
      </c>
      <c r="H483" s="261" t="str">
        <f>Table10[[#This Row],[Company]]</f>
        <v xml:space="preserve">Lease Operators Ltd </v>
      </c>
      <c r="I483" s="220" t="s">
        <v>1199</v>
      </c>
      <c r="J483" s="222">
        <f>[10]LOL!$E35/[4]Sheet1!$D$367</f>
        <v>0</v>
      </c>
      <c r="K483" s="220" t="s">
        <v>999</v>
      </c>
      <c r="L483" s="255">
        <v>0</v>
      </c>
    </row>
    <row r="484" spans="2:12" s="220" customFormat="1" ht="15.5" x14ac:dyDescent="0.4">
      <c r="B484" s="220" t="str">
        <f>VLOOKUP(C484,[1]!Companies[#Data],3,FALSE)</f>
        <v>000170005-3</v>
      </c>
      <c r="C484" s="262" t="str">
        <f t="shared" si="15"/>
        <v xml:space="preserve">Lease Operators Ltd </v>
      </c>
      <c r="D484" s="238" t="s">
        <v>1968</v>
      </c>
      <c r="E484" s="221" t="s">
        <v>2112</v>
      </c>
      <c r="F484" s="220" t="s">
        <v>996</v>
      </c>
      <c r="G484" s="220" t="s">
        <v>996</v>
      </c>
      <c r="H484" s="261" t="str">
        <f>Table10[[#This Row],[Company]]</f>
        <v xml:space="preserve">Lease Operators Ltd </v>
      </c>
      <c r="I484" s="220" t="s">
        <v>1199</v>
      </c>
      <c r="J484" s="222">
        <f>[10]LOL!$E36/[4]Sheet1!$D$367</f>
        <v>0</v>
      </c>
      <c r="K484" s="220" t="s">
        <v>999</v>
      </c>
      <c r="L484" s="255">
        <v>0</v>
      </c>
    </row>
    <row r="485" spans="2:12" s="220" customFormat="1" ht="15.5" x14ac:dyDescent="0.4">
      <c r="B485" s="220" t="str">
        <f>VLOOKUP(C485,[1]!Companies[#Data],3,FALSE)</f>
        <v>000170005-3</v>
      </c>
      <c r="C485" s="262" t="str">
        <f t="shared" si="15"/>
        <v xml:space="preserve">Lease Operators Ltd </v>
      </c>
      <c r="D485" s="238" t="s">
        <v>1968</v>
      </c>
      <c r="E485" s="221" t="s">
        <v>2113</v>
      </c>
      <c r="F485" s="220" t="s">
        <v>996</v>
      </c>
      <c r="G485" s="220" t="s">
        <v>996</v>
      </c>
      <c r="H485" s="261" t="str">
        <f>Table10[[#This Row],[Company]]</f>
        <v xml:space="preserve">Lease Operators Ltd </v>
      </c>
      <c r="I485" s="220" t="s">
        <v>1199</v>
      </c>
      <c r="J485" s="222">
        <f>[10]LOL!$E37/[4]Sheet1!$D$367</f>
        <v>0</v>
      </c>
      <c r="K485" s="220" t="s">
        <v>999</v>
      </c>
      <c r="L485" s="255">
        <v>0</v>
      </c>
    </row>
    <row r="486" spans="2:12" s="220" customFormat="1" ht="15.5" x14ac:dyDescent="0.4">
      <c r="B486" s="220" t="str">
        <f>VLOOKUP(C486,[1]!Companies[#Data],3,FALSE)</f>
        <v>000170005-3</v>
      </c>
      <c r="C486" s="262" t="str">
        <f t="shared" si="15"/>
        <v xml:space="preserve">Lease Operators Ltd </v>
      </c>
      <c r="D486" s="238" t="s">
        <v>1968</v>
      </c>
      <c r="E486" s="221" t="s">
        <v>2074</v>
      </c>
      <c r="F486" s="220" t="s">
        <v>996</v>
      </c>
      <c r="G486" s="220" t="s">
        <v>996</v>
      </c>
      <c r="H486" s="261" t="str">
        <f>Table10[[#This Row],[Company]]</f>
        <v xml:space="preserve">Lease Operators Ltd </v>
      </c>
      <c r="I486" s="220" t="s">
        <v>1199</v>
      </c>
      <c r="J486" s="222">
        <f>[10]LOL!$E38/[4]Sheet1!$D$367</f>
        <v>0</v>
      </c>
      <c r="K486" s="220" t="s">
        <v>999</v>
      </c>
      <c r="L486" s="255">
        <v>0</v>
      </c>
    </row>
    <row r="487" spans="2:12" s="220" customFormat="1" ht="15.5" x14ac:dyDescent="0.4">
      <c r="B487" s="220" t="str">
        <f>VLOOKUP(C487,[1]!Companies[#Data],3,FALSE)</f>
        <v>000170005-3</v>
      </c>
      <c r="C487" s="262" t="str">
        <f t="shared" si="15"/>
        <v xml:space="preserve">Lease Operators Ltd </v>
      </c>
      <c r="D487" s="238" t="s">
        <v>1968</v>
      </c>
      <c r="E487" s="221" t="s">
        <v>2064</v>
      </c>
      <c r="F487" s="220" t="s">
        <v>996</v>
      </c>
      <c r="G487" s="220" t="s">
        <v>996</v>
      </c>
      <c r="H487" s="261" t="str">
        <f>Table10[[#This Row],[Company]]</f>
        <v xml:space="preserve">Lease Operators Ltd </v>
      </c>
      <c r="I487" s="220" t="s">
        <v>1199</v>
      </c>
      <c r="J487" s="222">
        <f>[10]LOL!$E39/[4]Sheet1!$D$367</f>
        <v>34535.559308240867</v>
      </c>
      <c r="K487" s="220" t="s">
        <v>999</v>
      </c>
      <c r="L487" s="255">
        <v>0</v>
      </c>
    </row>
    <row r="488" spans="2:12" s="220" customFormat="1" ht="15.5" x14ac:dyDescent="0.4">
      <c r="B488" s="220" t="str">
        <f>VLOOKUP(C488,[1]!Companies[#Data],3,FALSE)</f>
        <v>000170005-3</v>
      </c>
      <c r="C488" s="262" t="str">
        <f t="shared" si="15"/>
        <v xml:space="preserve">Lease Operators Ltd </v>
      </c>
      <c r="D488" s="238" t="s">
        <v>1968</v>
      </c>
      <c r="E488" s="221" t="s">
        <v>2065</v>
      </c>
      <c r="F488" s="220" t="s">
        <v>996</v>
      </c>
      <c r="G488" s="220" t="s">
        <v>996</v>
      </c>
      <c r="H488" s="261" t="str">
        <f>Table10[[#This Row],[Company]]</f>
        <v xml:space="preserve">Lease Operators Ltd </v>
      </c>
      <c r="I488" s="220" t="s">
        <v>1199</v>
      </c>
      <c r="J488" s="222">
        <f>[10]LOL!$E40/[4]Sheet1!$D$367</f>
        <v>8344.3715863009329</v>
      </c>
      <c r="K488" s="220" t="s">
        <v>999</v>
      </c>
      <c r="L488" s="255">
        <v>0</v>
      </c>
    </row>
    <row r="489" spans="2:12" s="220" customFormat="1" ht="15.5" x14ac:dyDescent="0.4">
      <c r="B489" s="220" t="str">
        <f>VLOOKUP(C489,[1]!Companies[#Data],3,FALSE)</f>
        <v>000170005-3</v>
      </c>
      <c r="C489" s="262" t="str">
        <f t="shared" si="15"/>
        <v xml:space="preserve">Lease Operators Ltd </v>
      </c>
      <c r="D489" s="238" t="s">
        <v>1968</v>
      </c>
      <c r="E489" s="221" t="s">
        <v>2114</v>
      </c>
      <c r="F489" s="220" t="s">
        <v>996</v>
      </c>
      <c r="G489" s="220" t="s">
        <v>996</v>
      </c>
      <c r="H489" s="261" t="str">
        <f>Table10[[#This Row],[Company]]</f>
        <v xml:space="preserve">Lease Operators Ltd </v>
      </c>
      <c r="I489" s="220" t="s">
        <v>1199</v>
      </c>
      <c r="J489" s="222">
        <f>[10]LOL!$E41/[4]Sheet1!$D$367</f>
        <v>0</v>
      </c>
      <c r="K489" s="220" t="s">
        <v>999</v>
      </c>
      <c r="L489" s="255">
        <v>0</v>
      </c>
    </row>
    <row r="490" spans="2:12" s="220" customFormat="1" ht="15.5" x14ac:dyDescent="0.4">
      <c r="B490" s="220" t="str">
        <f>VLOOKUP(C490,[1]!Companies[#Data],3,FALSE)</f>
        <v>000170005-3</v>
      </c>
      <c r="C490" s="262" t="str">
        <f t="shared" si="15"/>
        <v xml:space="preserve">Lease Operators Ltd </v>
      </c>
      <c r="D490" s="238" t="s">
        <v>1968</v>
      </c>
      <c r="E490" s="221" t="s">
        <v>2069</v>
      </c>
      <c r="F490" s="220" t="s">
        <v>996</v>
      </c>
      <c r="G490" s="220" t="s">
        <v>996</v>
      </c>
      <c r="H490" s="261" t="str">
        <f>Table10[[#This Row],[Company]]</f>
        <v xml:space="preserve">Lease Operators Ltd </v>
      </c>
      <c r="I490" s="220" t="s">
        <v>1199</v>
      </c>
      <c r="J490" s="222">
        <f>[10]LOL!$E42/[4]Sheet1!$D$367</f>
        <v>0</v>
      </c>
      <c r="K490" s="220" t="s">
        <v>999</v>
      </c>
      <c r="L490" s="255">
        <v>0</v>
      </c>
    </row>
    <row r="491" spans="2:12" s="220" customFormat="1" ht="15.5" x14ac:dyDescent="0.4">
      <c r="B491" s="220" t="str">
        <f>VLOOKUP(C491,[1]!Companies[#Data],3,FALSE)</f>
        <v>000170005-3</v>
      </c>
      <c r="C491" s="262" t="str">
        <f t="shared" si="15"/>
        <v xml:space="preserve">Lease Operators Ltd </v>
      </c>
      <c r="D491" s="238" t="s">
        <v>1968</v>
      </c>
      <c r="E491" s="221" t="s">
        <v>2070</v>
      </c>
      <c r="F491" s="220" t="s">
        <v>996</v>
      </c>
      <c r="G491" s="220" t="s">
        <v>996</v>
      </c>
      <c r="H491" s="261" t="str">
        <f>Table10[[#This Row],[Company]]</f>
        <v xml:space="preserve">Lease Operators Ltd </v>
      </c>
      <c r="I491" s="220" t="s">
        <v>1199</v>
      </c>
      <c r="J491" s="222">
        <f>[10]LOL!$E43/[4]Sheet1!$D$367</f>
        <v>44076.931923693301</v>
      </c>
      <c r="K491" s="220" t="s">
        <v>999</v>
      </c>
      <c r="L491" s="255">
        <v>0</v>
      </c>
    </row>
    <row r="492" spans="2:12" s="220" customFormat="1" ht="15.5" x14ac:dyDescent="0.4">
      <c r="B492" s="220" t="str">
        <f>VLOOKUP(C492,[1]!Companies[#Data],3,FALSE)</f>
        <v>000170005-3</v>
      </c>
      <c r="C492" s="262" t="str">
        <f t="shared" si="15"/>
        <v xml:space="preserve">Lease Operators Ltd </v>
      </c>
      <c r="D492" s="238" t="s">
        <v>1968</v>
      </c>
      <c r="E492" s="221" t="s">
        <v>2115</v>
      </c>
      <c r="F492" s="220" t="s">
        <v>996</v>
      </c>
      <c r="G492" s="220" t="s">
        <v>996</v>
      </c>
      <c r="H492" s="261" t="str">
        <f>Table10[[#This Row],[Company]]</f>
        <v xml:space="preserve">Lease Operators Ltd </v>
      </c>
      <c r="I492" s="220" t="s">
        <v>1199</v>
      </c>
      <c r="J492" s="222">
        <f>[10]LOL!$E44/[4]Sheet1!$D$367</f>
        <v>0</v>
      </c>
      <c r="K492" s="220" t="s">
        <v>999</v>
      </c>
      <c r="L492" s="255">
        <v>0</v>
      </c>
    </row>
    <row r="493" spans="2:12" s="220" customFormat="1" ht="15.5" x14ac:dyDescent="0.4">
      <c r="B493" s="220" t="str">
        <f>VLOOKUP(C493,[1]!Companies[#Data],3,FALSE)</f>
        <v>000170005-3</v>
      </c>
      <c r="C493" s="262" t="str">
        <f t="shared" si="15"/>
        <v xml:space="preserve">Lease Operators Ltd </v>
      </c>
      <c r="D493" s="238" t="s">
        <v>1968</v>
      </c>
      <c r="E493" s="221" t="s">
        <v>2072</v>
      </c>
      <c r="F493" s="220" t="s">
        <v>996</v>
      </c>
      <c r="G493" s="220" t="s">
        <v>996</v>
      </c>
      <c r="H493" s="261" t="str">
        <f>Table10[[#This Row],[Company]]</f>
        <v xml:space="preserve">Lease Operators Ltd </v>
      </c>
      <c r="I493" s="220" t="s">
        <v>1199</v>
      </c>
      <c r="J493" s="222">
        <f>[10]LOL!$E45/[4]Sheet1!$D$367</f>
        <v>0</v>
      </c>
      <c r="K493" s="220" t="s">
        <v>999</v>
      </c>
      <c r="L493" s="255">
        <v>0</v>
      </c>
    </row>
    <row r="494" spans="2:12" s="220" customFormat="1" ht="15.5" x14ac:dyDescent="0.4">
      <c r="B494" s="220" t="str">
        <f>VLOOKUP(C494,[1]!Companies[#Data],3,FALSE)</f>
        <v>000170005-3</v>
      </c>
      <c r="C494" s="262" t="str">
        <f t="shared" si="15"/>
        <v xml:space="preserve">Lease Operators Ltd </v>
      </c>
      <c r="D494" s="220" t="s">
        <v>2081</v>
      </c>
      <c r="E494" s="221" t="s">
        <v>2116</v>
      </c>
      <c r="F494" s="220" t="s">
        <v>996</v>
      </c>
      <c r="G494" s="220" t="s">
        <v>996</v>
      </c>
      <c r="H494" s="261" t="str">
        <f>Table10[[#This Row],[Company]]</f>
        <v xml:space="preserve">Lease Operators Ltd </v>
      </c>
      <c r="I494" s="220" t="s">
        <v>1199</v>
      </c>
      <c r="J494" s="222">
        <f>[10]LOL!$E$50/[4]Sheet1!$D$367</f>
        <v>0</v>
      </c>
      <c r="K494" s="220" t="s">
        <v>999</v>
      </c>
      <c r="L494" s="255">
        <v>0</v>
      </c>
    </row>
    <row r="495" spans="2:12" s="220" customFormat="1" ht="15.5" x14ac:dyDescent="0.4">
      <c r="B495" s="220" t="str">
        <f>VLOOKUP(C495,[1]!Companies[#Data],3,FALSE)</f>
        <v>000115138-5</v>
      </c>
      <c r="C495" s="262" t="str">
        <f>'[1]Part 3 - Reporting entities'!B43</f>
        <v xml:space="preserve">NGC E&amp;P (Netherlands) B.V. </v>
      </c>
      <c r="D495" s="220" t="s">
        <v>2081</v>
      </c>
      <c r="E495" s="221" t="s">
        <v>2082</v>
      </c>
      <c r="F495" s="220" t="s">
        <v>996</v>
      </c>
      <c r="G495" s="220" t="s">
        <v>996</v>
      </c>
      <c r="H495" s="261" t="str">
        <f>Table10[[#This Row],[Company]]</f>
        <v xml:space="preserve">NGC E&amp;P (Netherlands) B.V. </v>
      </c>
      <c r="I495" s="220" t="s">
        <v>1199</v>
      </c>
      <c r="J495" s="222">
        <f>'[11]NGC E&amp;P (NETHERLANDS) B.V'!$E14/[4]Sheet1!$D$367</f>
        <v>2435050.8899355559</v>
      </c>
      <c r="K495" s="220" t="s">
        <v>999</v>
      </c>
      <c r="L495" s="255">
        <v>0</v>
      </c>
    </row>
    <row r="496" spans="2:12" s="220" customFormat="1" ht="15.5" x14ac:dyDescent="0.4">
      <c r="B496" s="220" t="str">
        <f>VLOOKUP(C496,[1]!Companies[#Data],3,FALSE)</f>
        <v>000115138-5</v>
      </c>
      <c r="C496" s="262" t="str">
        <f>C495</f>
        <v xml:space="preserve">NGC E&amp;P (Netherlands) B.V. </v>
      </c>
      <c r="D496" s="220" t="s">
        <v>2081</v>
      </c>
      <c r="E496" s="221" t="s">
        <v>2050</v>
      </c>
      <c r="F496" s="220" t="s">
        <v>996</v>
      </c>
      <c r="G496" s="220" t="s">
        <v>996</v>
      </c>
      <c r="H496" s="261" t="str">
        <f>Table10[[#This Row],[Company]]</f>
        <v xml:space="preserve">NGC E&amp;P (Netherlands) B.V. </v>
      </c>
      <c r="I496" s="220" t="s">
        <v>1199</v>
      </c>
      <c r="J496" s="222">
        <f>'[11]NGC E&amp;P (NETHERLANDS) B.V'!$E15/[4]Sheet1!$D$367</f>
        <v>0</v>
      </c>
      <c r="K496" s="220" t="s">
        <v>999</v>
      </c>
      <c r="L496" s="255">
        <v>0</v>
      </c>
    </row>
    <row r="497" spans="2:12" s="220" customFormat="1" ht="15.5" x14ac:dyDescent="0.4">
      <c r="B497" s="220" t="str">
        <f>VLOOKUP(C497,[1]!Companies[#Data],3,FALSE)</f>
        <v>000115138-5</v>
      </c>
      <c r="C497" s="262" t="str">
        <f t="shared" ref="C497:C524" si="16">C496</f>
        <v xml:space="preserve">NGC E&amp;P (Netherlands) B.V. </v>
      </c>
      <c r="D497" s="220" t="s">
        <v>2081</v>
      </c>
      <c r="E497" s="221" t="s">
        <v>2051</v>
      </c>
      <c r="F497" s="220" t="s">
        <v>996</v>
      </c>
      <c r="G497" s="220" t="s">
        <v>996</v>
      </c>
      <c r="H497" s="261" t="str">
        <f>Table10[[#This Row],[Company]]</f>
        <v xml:space="preserve">NGC E&amp;P (Netherlands) B.V. </v>
      </c>
      <c r="I497" s="220" t="s">
        <v>1199</v>
      </c>
      <c r="J497" s="222">
        <f>'[11]NGC E&amp;P (NETHERLANDS) B.V'!$E16/[4]Sheet1!$D$367</f>
        <v>0</v>
      </c>
      <c r="K497" s="220" t="s">
        <v>999</v>
      </c>
      <c r="L497" s="255">
        <v>0</v>
      </c>
    </row>
    <row r="498" spans="2:12" s="220" customFormat="1" ht="15.5" x14ac:dyDescent="0.4">
      <c r="B498" s="220" t="str">
        <f>VLOOKUP(C498,[1]!Companies[#Data],3,FALSE)</f>
        <v>000115138-5</v>
      </c>
      <c r="C498" s="262" t="str">
        <f t="shared" si="16"/>
        <v xml:space="preserve">NGC E&amp;P (Netherlands) B.V. </v>
      </c>
      <c r="D498" s="220" t="s">
        <v>2081</v>
      </c>
      <c r="E498" s="221" t="s">
        <v>2049</v>
      </c>
      <c r="F498" s="220" t="s">
        <v>996</v>
      </c>
      <c r="G498" s="220" t="s">
        <v>996</v>
      </c>
      <c r="H498" s="261" t="str">
        <f>Table10[[#This Row],[Company]]</f>
        <v xml:space="preserve">NGC E&amp;P (Netherlands) B.V. </v>
      </c>
      <c r="I498" s="220" t="s">
        <v>1199</v>
      </c>
      <c r="J498" s="222">
        <f>'[11]NGC E&amp;P (NETHERLANDS) B.V'!$E17/[4]Sheet1!$D$367</f>
        <v>0</v>
      </c>
      <c r="K498" s="220" t="s">
        <v>999</v>
      </c>
      <c r="L498" s="255">
        <v>0</v>
      </c>
    </row>
    <row r="499" spans="2:12" s="220" customFormat="1" ht="15.5" x14ac:dyDescent="0.4">
      <c r="B499" s="220" t="str">
        <f>VLOOKUP(C499,[1]!Companies[#Data],3,FALSE)</f>
        <v>000115138-5</v>
      </c>
      <c r="C499" s="262" t="str">
        <f t="shared" si="16"/>
        <v xml:space="preserve">NGC E&amp;P (Netherlands) B.V. </v>
      </c>
      <c r="D499" s="220" t="s">
        <v>2081</v>
      </c>
      <c r="E499" s="221" t="s">
        <v>2057</v>
      </c>
      <c r="F499" s="220" t="s">
        <v>996</v>
      </c>
      <c r="G499" s="220" t="s">
        <v>996</v>
      </c>
      <c r="H499" s="261" t="str">
        <f>Table10[[#This Row],[Company]]</f>
        <v xml:space="preserve">NGC E&amp;P (Netherlands) B.V. </v>
      </c>
      <c r="I499" s="220" t="s">
        <v>1199</v>
      </c>
      <c r="J499" s="222">
        <f>'[11]NGC E&amp;P (NETHERLANDS) B.V'!$E18/[4]Sheet1!$D$367</f>
        <v>0</v>
      </c>
      <c r="K499" s="220" t="s">
        <v>999</v>
      </c>
      <c r="L499" s="255">
        <v>0</v>
      </c>
    </row>
    <row r="500" spans="2:12" s="220" customFormat="1" ht="15.5" x14ac:dyDescent="0.4">
      <c r="B500" s="220" t="str">
        <f>VLOOKUP(C500,[1]!Companies[#Data],3,FALSE)</f>
        <v>000115138-5</v>
      </c>
      <c r="C500" s="262" t="str">
        <f t="shared" si="16"/>
        <v xml:space="preserve">NGC E&amp;P (Netherlands) B.V. </v>
      </c>
      <c r="D500" s="220" t="s">
        <v>2081</v>
      </c>
      <c r="E500" s="221" t="s">
        <v>2054</v>
      </c>
      <c r="F500" s="220" t="s">
        <v>996</v>
      </c>
      <c r="G500" s="220" t="s">
        <v>996</v>
      </c>
      <c r="H500" s="261" t="str">
        <f>Table10[[#This Row],[Company]]</f>
        <v xml:space="preserve">NGC E&amp;P (Netherlands) B.V. </v>
      </c>
      <c r="I500" s="220" t="s">
        <v>1199</v>
      </c>
      <c r="J500" s="222">
        <f>'[11]NGC E&amp;P (NETHERLANDS) B.V'!$E19/[4]Sheet1!$D$367</f>
        <v>0</v>
      </c>
      <c r="K500" s="220" t="s">
        <v>999</v>
      </c>
      <c r="L500" s="255">
        <v>0</v>
      </c>
    </row>
    <row r="501" spans="2:12" s="220" customFormat="1" ht="31" x14ac:dyDescent="0.4">
      <c r="B501" s="220" t="str">
        <f>VLOOKUP(C501,[1]!Companies[#Data],3,FALSE)</f>
        <v>000115138-5</v>
      </c>
      <c r="C501" s="262" t="str">
        <f t="shared" si="16"/>
        <v xml:space="preserve">NGC E&amp;P (Netherlands) B.V. </v>
      </c>
      <c r="D501" s="220" t="s">
        <v>2081</v>
      </c>
      <c r="E501" s="221" t="s">
        <v>2048</v>
      </c>
      <c r="F501" s="220" t="s">
        <v>996</v>
      </c>
      <c r="G501" s="220" t="s">
        <v>996</v>
      </c>
      <c r="H501" s="261" t="str">
        <f>Table10[[#This Row],[Company]]</f>
        <v xml:space="preserve">NGC E&amp;P (Netherlands) B.V. </v>
      </c>
      <c r="I501" s="220" t="s">
        <v>1199</v>
      </c>
      <c r="J501" s="222">
        <f>'[11]NGC E&amp;P (NETHERLANDS) B.V'!$E20/[4]Sheet1!$D$367</f>
        <v>0</v>
      </c>
      <c r="K501" s="220" t="s">
        <v>999</v>
      </c>
      <c r="L501" s="255">
        <v>0</v>
      </c>
    </row>
    <row r="502" spans="2:12" s="220" customFormat="1" ht="31" x14ac:dyDescent="0.4">
      <c r="B502" s="220" t="str">
        <f>VLOOKUP(C502,[1]!Companies[#Data],3,FALSE)</f>
        <v>000115138-5</v>
      </c>
      <c r="C502" s="262" t="str">
        <f t="shared" si="16"/>
        <v xml:space="preserve">NGC E&amp;P (Netherlands) B.V. </v>
      </c>
      <c r="D502" s="220" t="s">
        <v>2081</v>
      </c>
      <c r="E502" s="221" t="s">
        <v>2085</v>
      </c>
      <c r="F502" s="220" t="s">
        <v>996</v>
      </c>
      <c r="G502" s="220" t="s">
        <v>996</v>
      </c>
      <c r="H502" s="261" t="str">
        <f>Table10[[#This Row],[Company]]</f>
        <v xml:space="preserve">NGC E&amp;P (Netherlands) B.V. </v>
      </c>
      <c r="I502" s="220" t="s">
        <v>1199</v>
      </c>
      <c r="J502" s="222">
        <f>'[11]NGC E&amp;P (NETHERLANDS) B.V'!$E21/[4]Sheet1!$D$367</f>
        <v>0</v>
      </c>
      <c r="K502" s="220" t="s">
        <v>999</v>
      </c>
      <c r="L502" s="255">
        <v>0</v>
      </c>
    </row>
    <row r="503" spans="2:12" s="220" customFormat="1" ht="15.5" x14ac:dyDescent="0.4">
      <c r="B503" s="220" t="str">
        <f>VLOOKUP(C503,[1]!Companies[#Data],3,FALSE)</f>
        <v>000115138-5</v>
      </c>
      <c r="C503" s="262" t="str">
        <f t="shared" si="16"/>
        <v xml:space="preserve">NGC E&amp;P (Netherlands) B.V. </v>
      </c>
      <c r="D503" s="220" t="s">
        <v>2081</v>
      </c>
      <c r="E503" s="221" t="s">
        <v>2107</v>
      </c>
      <c r="F503" s="220" t="s">
        <v>996</v>
      </c>
      <c r="G503" s="220" t="s">
        <v>996</v>
      </c>
      <c r="H503" s="261" t="str">
        <f>Table10[[#This Row],[Company]]</f>
        <v xml:space="preserve">NGC E&amp;P (Netherlands) B.V. </v>
      </c>
      <c r="I503" s="220" t="s">
        <v>1199</v>
      </c>
      <c r="J503" s="222">
        <f>'[11]NGC E&amp;P (NETHERLANDS) B.V'!$E22/[4]Sheet1!$D$367</f>
        <v>0</v>
      </c>
      <c r="K503" s="220" t="s">
        <v>999</v>
      </c>
      <c r="L503" s="255">
        <v>0</v>
      </c>
    </row>
    <row r="504" spans="2:12" s="220" customFormat="1" ht="15.5" x14ac:dyDescent="0.4">
      <c r="B504" s="220" t="str">
        <f>VLOOKUP(C504,[1]!Companies[#Data],3,FALSE)</f>
        <v>000115138-5</v>
      </c>
      <c r="C504" s="262" t="str">
        <f t="shared" si="16"/>
        <v xml:space="preserve">NGC E&amp;P (Netherlands) B.V. </v>
      </c>
      <c r="D504" s="220" t="s">
        <v>2081</v>
      </c>
      <c r="E504" s="221" t="s">
        <v>2075</v>
      </c>
      <c r="F504" s="220" t="s">
        <v>996</v>
      </c>
      <c r="G504" s="220" t="s">
        <v>996</v>
      </c>
      <c r="H504" s="261" t="str">
        <f>Table10[[#This Row],[Company]]</f>
        <v xml:space="preserve">NGC E&amp;P (Netherlands) B.V. </v>
      </c>
      <c r="I504" s="220" t="s">
        <v>1199</v>
      </c>
      <c r="J504" s="222">
        <f>'[11]NGC E&amp;P (NETHERLANDS) B.V'!$E23/[4]Sheet1!$D$367</f>
        <v>0</v>
      </c>
      <c r="K504" s="220" t="s">
        <v>999</v>
      </c>
      <c r="L504" s="255">
        <v>0</v>
      </c>
    </row>
    <row r="505" spans="2:12" s="220" customFormat="1" ht="15.5" x14ac:dyDescent="0.4">
      <c r="B505" s="220" t="str">
        <f>VLOOKUP(C505,[1]!Companies[#Data],3,FALSE)</f>
        <v>000115138-5</v>
      </c>
      <c r="C505" s="262" t="str">
        <f t="shared" si="16"/>
        <v xml:space="preserve">NGC E&amp;P (Netherlands) B.V. </v>
      </c>
      <c r="D505" s="220" t="s">
        <v>2081</v>
      </c>
      <c r="E505" s="221" t="s">
        <v>2076</v>
      </c>
      <c r="F505" s="220" t="s">
        <v>996</v>
      </c>
      <c r="G505" s="220" t="s">
        <v>996</v>
      </c>
      <c r="H505" s="261" t="str">
        <f>Table10[[#This Row],[Company]]</f>
        <v xml:space="preserve">NGC E&amp;P (Netherlands) B.V. </v>
      </c>
      <c r="I505" s="220" t="s">
        <v>1199</v>
      </c>
      <c r="J505" s="222">
        <f>'[11]NGC E&amp;P (NETHERLANDS) B.V'!$E24/[4]Sheet1!$D$367</f>
        <v>0</v>
      </c>
      <c r="K505" s="220" t="s">
        <v>999</v>
      </c>
      <c r="L505" s="255">
        <v>0</v>
      </c>
    </row>
    <row r="506" spans="2:12" s="220" customFormat="1" ht="15.5" x14ac:dyDescent="0.4">
      <c r="B506" s="220" t="str">
        <f>VLOOKUP(C506,[1]!Companies[#Data],3,FALSE)</f>
        <v>000115138-5</v>
      </c>
      <c r="C506" s="262" t="str">
        <f t="shared" si="16"/>
        <v xml:space="preserve">NGC E&amp;P (Netherlands) B.V. </v>
      </c>
      <c r="D506" s="238" t="s">
        <v>1968</v>
      </c>
      <c r="E506" s="221" t="s">
        <v>2059</v>
      </c>
      <c r="F506" s="220" t="s">
        <v>996</v>
      </c>
      <c r="G506" s="220" t="s">
        <v>996</v>
      </c>
      <c r="H506" s="261" t="str">
        <f>Table10[[#This Row],[Company]]</f>
        <v xml:space="preserve">NGC E&amp;P (Netherlands) B.V. </v>
      </c>
      <c r="I506" s="220" t="s">
        <v>1199</v>
      </c>
      <c r="J506" s="222">
        <f>'[11]NGC E&amp;P (NETHERLANDS) B.V'!$E28/[4]Sheet1!$D$367</f>
        <v>0</v>
      </c>
      <c r="K506" s="220" t="s">
        <v>999</v>
      </c>
      <c r="L506" s="255">
        <v>0</v>
      </c>
    </row>
    <row r="507" spans="2:12" s="220" customFormat="1" ht="15.5" x14ac:dyDescent="0.4">
      <c r="B507" s="220" t="str">
        <f>VLOOKUP(C507,[1]!Companies[#Data],3,FALSE)</f>
        <v>000115138-5</v>
      </c>
      <c r="C507" s="262" t="str">
        <f t="shared" si="16"/>
        <v xml:space="preserve">NGC E&amp;P (Netherlands) B.V. </v>
      </c>
      <c r="D507" s="238" t="s">
        <v>1968</v>
      </c>
      <c r="E507" s="221" t="s">
        <v>2108</v>
      </c>
      <c r="F507" s="220" t="s">
        <v>996</v>
      </c>
      <c r="G507" s="220" t="s">
        <v>996</v>
      </c>
      <c r="H507" s="261" t="str">
        <f>Table10[[#This Row],[Company]]</f>
        <v xml:space="preserve">NGC E&amp;P (Netherlands) B.V. </v>
      </c>
      <c r="I507" s="220" t="s">
        <v>1199</v>
      </c>
      <c r="J507" s="222">
        <f>'[11]NGC E&amp;P (NETHERLANDS) B.V'!$E29/[4]Sheet1!$D$367</f>
        <v>0</v>
      </c>
      <c r="K507" s="220" t="s">
        <v>999</v>
      </c>
      <c r="L507" s="255">
        <v>0</v>
      </c>
    </row>
    <row r="508" spans="2:12" s="220" customFormat="1" ht="15.5" x14ac:dyDescent="0.4">
      <c r="B508" s="220" t="str">
        <f>VLOOKUP(C508,[1]!Companies[#Data],3,FALSE)</f>
        <v>000115138-5</v>
      </c>
      <c r="C508" s="262" t="str">
        <f t="shared" si="16"/>
        <v xml:space="preserve">NGC E&amp;P (Netherlands) B.V. </v>
      </c>
      <c r="D508" s="238" t="s">
        <v>1968</v>
      </c>
      <c r="E508" s="221" t="s">
        <v>2083</v>
      </c>
      <c r="F508" s="220" t="s">
        <v>996</v>
      </c>
      <c r="G508" s="220" t="s">
        <v>996</v>
      </c>
      <c r="H508" s="261" t="str">
        <f>Table10[[#This Row],[Company]]</f>
        <v xml:space="preserve">NGC E&amp;P (Netherlands) B.V. </v>
      </c>
      <c r="I508" s="220" t="s">
        <v>1199</v>
      </c>
      <c r="J508" s="222">
        <f>'[11]NGC E&amp;P (NETHERLANDS) B.V'!$E30/[4]Sheet1!$D$367</f>
        <v>0</v>
      </c>
      <c r="K508" s="220" t="s">
        <v>999</v>
      </c>
      <c r="L508" s="255">
        <v>0</v>
      </c>
    </row>
    <row r="509" spans="2:12" s="220" customFormat="1" ht="15.5" x14ac:dyDescent="0.4">
      <c r="B509" s="220" t="str">
        <f>VLOOKUP(C509,[1]!Companies[#Data],3,FALSE)</f>
        <v>000115138-5</v>
      </c>
      <c r="C509" s="262" t="str">
        <f t="shared" si="16"/>
        <v xml:space="preserve">NGC E&amp;P (Netherlands) B.V. </v>
      </c>
      <c r="D509" s="238" t="s">
        <v>1968</v>
      </c>
      <c r="E509" s="221" t="s">
        <v>2109</v>
      </c>
      <c r="F509" s="220" t="s">
        <v>996</v>
      </c>
      <c r="G509" s="220" t="s">
        <v>996</v>
      </c>
      <c r="H509" s="261" t="str">
        <f>Table10[[#This Row],[Company]]</f>
        <v xml:space="preserve">NGC E&amp;P (Netherlands) B.V. </v>
      </c>
      <c r="I509" s="220" t="s">
        <v>1199</v>
      </c>
      <c r="J509" s="222">
        <f>'[11]NGC E&amp;P (NETHERLANDS) B.V'!$E31/[4]Sheet1!$D$367</f>
        <v>0</v>
      </c>
      <c r="K509" s="220" t="s">
        <v>999</v>
      </c>
      <c r="L509" s="255">
        <v>0</v>
      </c>
    </row>
    <row r="510" spans="2:12" s="220" customFormat="1" ht="15.5" x14ac:dyDescent="0.4">
      <c r="B510" s="220" t="str">
        <f>VLOOKUP(C510,[1]!Companies[#Data],3,FALSE)</f>
        <v>000115138-5</v>
      </c>
      <c r="C510" s="262" t="str">
        <f t="shared" si="16"/>
        <v xml:space="preserve">NGC E&amp;P (Netherlands) B.V. </v>
      </c>
      <c r="D510" s="238" t="s">
        <v>1968</v>
      </c>
      <c r="E510" s="221" t="s">
        <v>2073</v>
      </c>
      <c r="F510" s="220" t="s">
        <v>996</v>
      </c>
      <c r="G510" s="220" t="s">
        <v>996</v>
      </c>
      <c r="H510" s="261" t="str">
        <f>Table10[[#This Row],[Company]]</f>
        <v xml:space="preserve">NGC E&amp;P (Netherlands) B.V. </v>
      </c>
      <c r="I510" s="220" t="s">
        <v>1199</v>
      </c>
      <c r="J510" s="222">
        <f>'[11]NGC E&amp;P (NETHERLANDS) B.V'!$E32/[4]Sheet1!$D$367</f>
        <v>0</v>
      </c>
      <c r="K510" s="220" t="s">
        <v>999</v>
      </c>
      <c r="L510" s="255">
        <v>0</v>
      </c>
    </row>
    <row r="511" spans="2:12" s="220" customFormat="1" ht="31" x14ac:dyDescent="0.4">
      <c r="B511" s="220" t="str">
        <f>VLOOKUP(C511,[1]!Companies[#Data],3,FALSE)</f>
        <v>000115138-5</v>
      </c>
      <c r="C511" s="262" t="str">
        <f t="shared" si="16"/>
        <v xml:space="preserve">NGC E&amp;P (Netherlands) B.V. </v>
      </c>
      <c r="D511" s="238" t="s">
        <v>1968</v>
      </c>
      <c r="E511" s="221" t="s">
        <v>2062</v>
      </c>
      <c r="F511" s="220" t="s">
        <v>996</v>
      </c>
      <c r="G511" s="220" t="s">
        <v>996</v>
      </c>
      <c r="H511" s="261" t="str">
        <f>Table10[[#This Row],[Company]]</f>
        <v xml:space="preserve">NGC E&amp;P (Netherlands) B.V. </v>
      </c>
      <c r="I511" s="220" t="s">
        <v>1199</v>
      </c>
      <c r="J511" s="222">
        <f>'[11]NGC E&amp;P (NETHERLANDS) B.V'!$E33/[4]Sheet1!$D$367</f>
        <v>0</v>
      </c>
      <c r="K511" s="220" t="s">
        <v>999</v>
      </c>
      <c r="L511" s="255">
        <v>0</v>
      </c>
    </row>
    <row r="512" spans="2:12" s="220" customFormat="1" ht="15.5" x14ac:dyDescent="0.4">
      <c r="B512" s="220" t="str">
        <f>VLOOKUP(C512,[1]!Companies[#Data],3,FALSE)</f>
        <v>000115138-5</v>
      </c>
      <c r="C512" s="262" t="str">
        <f t="shared" si="16"/>
        <v xml:space="preserve">NGC E&amp;P (Netherlands) B.V. </v>
      </c>
      <c r="D512" s="238" t="s">
        <v>1968</v>
      </c>
      <c r="E512" s="221" t="s">
        <v>2110</v>
      </c>
      <c r="F512" s="220" t="s">
        <v>996</v>
      </c>
      <c r="G512" s="220" t="s">
        <v>996</v>
      </c>
      <c r="H512" s="261" t="str">
        <f>Table10[[#This Row],[Company]]</f>
        <v xml:space="preserve">NGC E&amp;P (Netherlands) B.V. </v>
      </c>
      <c r="I512" s="220" t="s">
        <v>1199</v>
      </c>
      <c r="J512" s="222">
        <f>'[11]NGC E&amp;P (NETHERLANDS) B.V'!$E34/[4]Sheet1!$D$367</f>
        <v>0</v>
      </c>
      <c r="K512" s="220" t="s">
        <v>999</v>
      </c>
      <c r="L512" s="255">
        <v>0</v>
      </c>
    </row>
    <row r="513" spans="2:12" s="220" customFormat="1" ht="15.5" x14ac:dyDescent="0.4">
      <c r="B513" s="220" t="str">
        <f>VLOOKUP(C513,[1]!Companies[#Data],3,FALSE)</f>
        <v>000115138-5</v>
      </c>
      <c r="C513" s="262" t="str">
        <f t="shared" si="16"/>
        <v xml:space="preserve">NGC E&amp;P (Netherlands) B.V. </v>
      </c>
      <c r="D513" s="238" t="s">
        <v>1968</v>
      </c>
      <c r="E513" s="221" t="s">
        <v>2111</v>
      </c>
      <c r="F513" s="220" t="s">
        <v>996</v>
      </c>
      <c r="G513" s="220" t="s">
        <v>996</v>
      </c>
      <c r="H513" s="261" t="str">
        <f>Table10[[#This Row],[Company]]</f>
        <v xml:space="preserve">NGC E&amp;P (Netherlands) B.V. </v>
      </c>
      <c r="I513" s="220" t="s">
        <v>1199</v>
      </c>
      <c r="J513" s="222">
        <f>'[11]NGC E&amp;P (NETHERLANDS) B.V'!$E35/[4]Sheet1!$D$367</f>
        <v>0</v>
      </c>
      <c r="K513" s="220" t="s">
        <v>999</v>
      </c>
      <c r="L513" s="255">
        <v>0</v>
      </c>
    </row>
    <row r="514" spans="2:12" s="220" customFormat="1" ht="15.5" x14ac:dyDescent="0.4">
      <c r="B514" s="220" t="str">
        <f>VLOOKUP(C514,[1]!Companies[#Data],3,FALSE)</f>
        <v>000115138-5</v>
      </c>
      <c r="C514" s="262" t="str">
        <f t="shared" si="16"/>
        <v xml:space="preserve">NGC E&amp;P (Netherlands) B.V. </v>
      </c>
      <c r="D514" s="238" t="s">
        <v>1968</v>
      </c>
      <c r="E514" s="221" t="s">
        <v>2112</v>
      </c>
      <c r="F514" s="220" t="s">
        <v>996</v>
      </c>
      <c r="G514" s="220" t="s">
        <v>996</v>
      </c>
      <c r="H514" s="261" t="str">
        <f>Table10[[#This Row],[Company]]</f>
        <v xml:space="preserve">NGC E&amp;P (Netherlands) B.V. </v>
      </c>
      <c r="I514" s="220" t="s">
        <v>1199</v>
      </c>
      <c r="J514" s="222">
        <f>'[11]NGC E&amp;P (NETHERLANDS) B.V'!$E36/[4]Sheet1!$D$367</f>
        <v>0</v>
      </c>
      <c r="K514" s="220" t="s">
        <v>999</v>
      </c>
      <c r="L514" s="255">
        <v>0</v>
      </c>
    </row>
    <row r="515" spans="2:12" s="220" customFormat="1" ht="15.5" x14ac:dyDescent="0.4">
      <c r="B515" s="220" t="str">
        <f>VLOOKUP(C515,[1]!Companies[#Data],3,FALSE)</f>
        <v>000115138-5</v>
      </c>
      <c r="C515" s="262" t="str">
        <f t="shared" si="16"/>
        <v xml:space="preserve">NGC E&amp;P (Netherlands) B.V. </v>
      </c>
      <c r="D515" s="238" t="s">
        <v>1968</v>
      </c>
      <c r="E515" s="221" t="s">
        <v>2113</v>
      </c>
      <c r="F515" s="220" t="s">
        <v>996</v>
      </c>
      <c r="G515" s="220" t="s">
        <v>996</v>
      </c>
      <c r="H515" s="261" t="str">
        <f>Table10[[#This Row],[Company]]</f>
        <v xml:space="preserve">NGC E&amp;P (Netherlands) B.V. </v>
      </c>
      <c r="I515" s="220" t="s">
        <v>1199</v>
      </c>
      <c r="J515" s="222">
        <f>'[11]NGC E&amp;P (NETHERLANDS) B.V'!$E37/[4]Sheet1!$D$367</f>
        <v>0</v>
      </c>
      <c r="K515" s="220" t="s">
        <v>999</v>
      </c>
      <c r="L515" s="255">
        <v>0</v>
      </c>
    </row>
    <row r="516" spans="2:12" s="220" customFormat="1" ht="15.5" x14ac:dyDescent="0.4">
      <c r="B516" s="220" t="str">
        <f>VLOOKUP(C516,[1]!Companies[#Data],3,FALSE)</f>
        <v>000115138-5</v>
      </c>
      <c r="C516" s="262" t="str">
        <f t="shared" si="16"/>
        <v xml:space="preserve">NGC E&amp;P (Netherlands) B.V. </v>
      </c>
      <c r="D516" s="238" t="s">
        <v>1968</v>
      </c>
      <c r="E516" s="221" t="s">
        <v>2074</v>
      </c>
      <c r="F516" s="220" t="s">
        <v>996</v>
      </c>
      <c r="G516" s="220" t="s">
        <v>996</v>
      </c>
      <c r="H516" s="261" t="str">
        <f>Table10[[#This Row],[Company]]</f>
        <v xml:space="preserve">NGC E&amp;P (Netherlands) B.V. </v>
      </c>
      <c r="I516" s="220" t="s">
        <v>1199</v>
      </c>
      <c r="J516" s="222">
        <f>'[11]NGC E&amp;P (NETHERLANDS) B.V'!$E38/[4]Sheet1!$D$367</f>
        <v>0</v>
      </c>
      <c r="K516" s="220" t="s">
        <v>999</v>
      </c>
      <c r="L516" s="255">
        <v>0</v>
      </c>
    </row>
    <row r="517" spans="2:12" s="220" customFormat="1" ht="15.5" x14ac:dyDescent="0.4">
      <c r="B517" s="220" t="str">
        <f>VLOOKUP(C517,[1]!Companies[#Data],3,FALSE)</f>
        <v>000115138-5</v>
      </c>
      <c r="C517" s="262" t="str">
        <f t="shared" si="16"/>
        <v xml:space="preserve">NGC E&amp;P (Netherlands) B.V. </v>
      </c>
      <c r="D517" s="238" t="s">
        <v>1968</v>
      </c>
      <c r="E517" s="221" t="s">
        <v>2064</v>
      </c>
      <c r="F517" s="220" t="s">
        <v>996</v>
      </c>
      <c r="G517" s="220" t="s">
        <v>996</v>
      </c>
      <c r="H517" s="261" t="str">
        <f>Table10[[#This Row],[Company]]</f>
        <v xml:space="preserve">NGC E&amp;P (Netherlands) B.V. </v>
      </c>
      <c r="I517" s="220" t="s">
        <v>1199</v>
      </c>
      <c r="J517" s="222">
        <f>'[11]NGC E&amp;P (NETHERLANDS) B.V'!$E39/[4]Sheet1!$D$367</f>
        <v>0</v>
      </c>
      <c r="K517" s="220" t="s">
        <v>999</v>
      </c>
      <c r="L517" s="255">
        <v>0</v>
      </c>
    </row>
    <row r="518" spans="2:12" s="220" customFormat="1" ht="15.5" x14ac:dyDescent="0.4">
      <c r="B518" s="220" t="str">
        <f>VLOOKUP(C518,[1]!Companies[#Data],3,FALSE)</f>
        <v>000115138-5</v>
      </c>
      <c r="C518" s="262" t="str">
        <f t="shared" si="16"/>
        <v xml:space="preserve">NGC E&amp;P (Netherlands) B.V. </v>
      </c>
      <c r="D518" s="238" t="s">
        <v>1968</v>
      </c>
      <c r="E518" s="221" t="s">
        <v>2065</v>
      </c>
      <c r="F518" s="220" t="s">
        <v>996</v>
      </c>
      <c r="G518" s="220" t="s">
        <v>996</v>
      </c>
      <c r="H518" s="261" t="str">
        <f>Table10[[#This Row],[Company]]</f>
        <v xml:space="preserve">NGC E&amp;P (Netherlands) B.V. </v>
      </c>
      <c r="I518" s="220" t="s">
        <v>1199</v>
      </c>
      <c r="J518" s="222">
        <f>'[11]NGC E&amp;P (NETHERLANDS) B.V'!$E40/[4]Sheet1!$D$367</f>
        <v>0</v>
      </c>
      <c r="K518" s="220" t="s">
        <v>999</v>
      </c>
      <c r="L518" s="255">
        <v>0</v>
      </c>
    </row>
    <row r="519" spans="2:12" s="220" customFormat="1" ht="15.5" x14ac:dyDescent="0.4">
      <c r="B519" s="220" t="str">
        <f>VLOOKUP(C519,[1]!Companies[#Data],3,FALSE)</f>
        <v>000115138-5</v>
      </c>
      <c r="C519" s="262" t="str">
        <f t="shared" si="16"/>
        <v xml:space="preserve">NGC E&amp;P (Netherlands) B.V. </v>
      </c>
      <c r="D519" s="238" t="s">
        <v>1968</v>
      </c>
      <c r="E519" s="221" t="s">
        <v>2114</v>
      </c>
      <c r="F519" s="220" t="s">
        <v>996</v>
      </c>
      <c r="G519" s="220" t="s">
        <v>996</v>
      </c>
      <c r="H519" s="261" t="str">
        <f>Table10[[#This Row],[Company]]</f>
        <v xml:space="preserve">NGC E&amp;P (Netherlands) B.V. </v>
      </c>
      <c r="I519" s="220" t="s">
        <v>1199</v>
      </c>
      <c r="J519" s="222">
        <f>'[11]NGC E&amp;P (NETHERLANDS) B.V'!$E41/[4]Sheet1!$D$367</f>
        <v>0</v>
      </c>
      <c r="K519" s="220" t="s">
        <v>999</v>
      </c>
      <c r="L519" s="255">
        <v>0</v>
      </c>
    </row>
    <row r="520" spans="2:12" s="220" customFormat="1" ht="15.5" x14ac:dyDescent="0.4">
      <c r="B520" s="220" t="str">
        <f>VLOOKUP(C520,[1]!Companies[#Data],3,FALSE)</f>
        <v>000115138-5</v>
      </c>
      <c r="C520" s="262" t="str">
        <f t="shared" si="16"/>
        <v xml:space="preserve">NGC E&amp;P (Netherlands) B.V. </v>
      </c>
      <c r="D520" s="238" t="s">
        <v>1968</v>
      </c>
      <c r="E520" s="221" t="s">
        <v>2069</v>
      </c>
      <c r="F520" s="220" t="s">
        <v>996</v>
      </c>
      <c r="G520" s="220" t="s">
        <v>996</v>
      </c>
      <c r="H520" s="261" t="str">
        <f>Table10[[#This Row],[Company]]</f>
        <v xml:space="preserve">NGC E&amp;P (Netherlands) B.V. </v>
      </c>
      <c r="I520" s="220" t="s">
        <v>1199</v>
      </c>
      <c r="J520" s="222">
        <f>'[11]NGC E&amp;P (NETHERLANDS) B.V'!$E42/[4]Sheet1!$D$367</f>
        <v>0</v>
      </c>
      <c r="K520" s="220" t="s">
        <v>999</v>
      </c>
      <c r="L520" s="255">
        <v>0</v>
      </c>
    </row>
    <row r="521" spans="2:12" s="220" customFormat="1" ht="15.5" x14ac:dyDescent="0.4">
      <c r="B521" s="220" t="str">
        <f>VLOOKUP(C521,[1]!Companies[#Data],3,FALSE)</f>
        <v>000115138-5</v>
      </c>
      <c r="C521" s="262" t="str">
        <f t="shared" si="16"/>
        <v xml:space="preserve">NGC E&amp;P (Netherlands) B.V. </v>
      </c>
      <c r="D521" s="238" t="s">
        <v>1968</v>
      </c>
      <c r="E521" s="221" t="s">
        <v>2070</v>
      </c>
      <c r="F521" s="220" t="s">
        <v>996</v>
      </c>
      <c r="G521" s="220" t="s">
        <v>996</v>
      </c>
      <c r="H521" s="261" t="str">
        <f>Table10[[#This Row],[Company]]</f>
        <v xml:space="preserve">NGC E&amp;P (Netherlands) B.V. </v>
      </c>
      <c r="I521" s="220" t="s">
        <v>1199</v>
      </c>
      <c r="J521" s="222">
        <f>'[11]NGC E&amp;P (NETHERLANDS) B.V'!$E43/[4]Sheet1!$D$367</f>
        <v>0</v>
      </c>
      <c r="K521" s="220" t="s">
        <v>999</v>
      </c>
      <c r="L521" s="255">
        <v>0</v>
      </c>
    </row>
    <row r="522" spans="2:12" s="220" customFormat="1" ht="15.5" x14ac:dyDescent="0.4">
      <c r="B522" s="220" t="str">
        <f>VLOOKUP(C522,[1]!Companies[#Data],3,FALSE)</f>
        <v>000115138-5</v>
      </c>
      <c r="C522" s="262" t="str">
        <f t="shared" si="16"/>
        <v xml:space="preserve">NGC E&amp;P (Netherlands) B.V. </v>
      </c>
      <c r="D522" s="238" t="s">
        <v>1968</v>
      </c>
      <c r="E522" s="221" t="s">
        <v>2115</v>
      </c>
      <c r="F522" s="220" t="s">
        <v>996</v>
      </c>
      <c r="G522" s="220" t="s">
        <v>996</v>
      </c>
      <c r="H522" s="261" t="str">
        <f>Table10[[#This Row],[Company]]</f>
        <v xml:space="preserve">NGC E&amp;P (Netherlands) B.V. </v>
      </c>
      <c r="I522" s="220" t="s">
        <v>1199</v>
      </c>
      <c r="J522" s="222">
        <f>'[11]NGC E&amp;P (NETHERLANDS) B.V'!$E44/[4]Sheet1!$D$367</f>
        <v>0</v>
      </c>
      <c r="K522" s="220" t="s">
        <v>999</v>
      </c>
      <c r="L522" s="255">
        <v>0</v>
      </c>
    </row>
    <row r="523" spans="2:12" s="220" customFormat="1" ht="15.5" x14ac:dyDescent="0.4">
      <c r="B523" s="220" t="str">
        <f>VLOOKUP(C523,[1]!Companies[#Data],3,FALSE)</f>
        <v>000115138-5</v>
      </c>
      <c r="C523" s="262" t="str">
        <f t="shared" si="16"/>
        <v xml:space="preserve">NGC E&amp;P (Netherlands) B.V. </v>
      </c>
      <c r="D523" s="238" t="s">
        <v>1968</v>
      </c>
      <c r="E523" s="221" t="s">
        <v>2072</v>
      </c>
      <c r="F523" s="220" t="s">
        <v>996</v>
      </c>
      <c r="G523" s="220" t="s">
        <v>996</v>
      </c>
      <c r="H523" s="261" t="str">
        <f>Table10[[#This Row],[Company]]</f>
        <v xml:space="preserve">NGC E&amp;P (Netherlands) B.V. </v>
      </c>
      <c r="I523" s="220" t="s">
        <v>1199</v>
      </c>
      <c r="J523" s="222">
        <f>'[11]NGC E&amp;P (NETHERLANDS) B.V'!$E45/[4]Sheet1!$D$367</f>
        <v>0</v>
      </c>
      <c r="K523" s="220" t="s">
        <v>999</v>
      </c>
      <c r="L523" s="255">
        <v>0</v>
      </c>
    </row>
    <row r="524" spans="2:12" s="220" customFormat="1" ht="15.5" x14ac:dyDescent="0.4">
      <c r="B524" s="220" t="str">
        <f>VLOOKUP(C524,[1]!Companies[#Data],3,FALSE)</f>
        <v>000115138-5</v>
      </c>
      <c r="C524" s="262" t="str">
        <f t="shared" si="16"/>
        <v xml:space="preserve">NGC E&amp;P (Netherlands) B.V. </v>
      </c>
      <c r="D524" s="220" t="s">
        <v>2081</v>
      </c>
      <c r="E524" s="221" t="s">
        <v>2116</v>
      </c>
      <c r="F524" s="220" t="s">
        <v>996</v>
      </c>
      <c r="G524" s="220" t="s">
        <v>996</v>
      </c>
      <c r="H524" s="261" t="str">
        <f>Table10[[#This Row],[Company]]</f>
        <v xml:space="preserve">NGC E&amp;P (Netherlands) B.V. </v>
      </c>
      <c r="I524" s="220" t="s">
        <v>1199</v>
      </c>
      <c r="J524" s="222">
        <f>'[11]NGC E&amp;P (NETHERLANDS) B.V'!$E$50/[4]Sheet1!$D$367</f>
        <v>0</v>
      </c>
      <c r="K524" s="220" t="s">
        <v>999</v>
      </c>
      <c r="L524" s="255">
        <v>0</v>
      </c>
    </row>
    <row r="525" spans="2:12" s="220" customFormat="1" ht="15.5" x14ac:dyDescent="0.4">
      <c r="B525" s="220" t="str">
        <f>VLOOKUP(C525,[1]!Companies[#Data],3,FALSE)</f>
        <v>000123057-8</v>
      </c>
      <c r="C525" s="262" t="str">
        <f>'[1]Part 3 - Reporting entities'!B44</f>
        <v>Trinidad and Tobago LNG Limited</v>
      </c>
      <c r="D525" s="220" t="s">
        <v>2081</v>
      </c>
      <c r="E525" s="221" t="s">
        <v>2082</v>
      </c>
      <c r="F525" s="220" t="s">
        <v>996</v>
      </c>
      <c r="G525" s="220" t="s">
        <v>996</v>
      </c>
      <c r="H525" s="261" t="str">
        <f>Table10[[#This Row],[Company]]</f>
        <v>Trinidad and Tobago LNG Limited</v>
      </c>
      <c r="I525" s="220" t="s">
        <v>1199</v>
      </c>
      <c r="J525" s="222">
        <f>'[11]TRINIDAD AND TOBAGO LNG LIMITED'!$E14/[4]Sheet1!$D$367</f>
        <v>0</v>
      </c>
      <c r="K525" s="220" t="s">
        <v>999</v>
      </c>
      <c r="L525" s="255">
        <v>0</v>
      </c>
    </row>
    <row r="526" spans="2:12" s="220" customFormat="1" ht="15.5" x14ac:dyDescent="0.4">
      <c r="B526" s="220" t="str">
        <f>VLOOKUP(C526,[1]!Companies[#Data],3,FALSE)</f>
        <v>000123057-8</v>
      </c>
      <c r="C526" s="262" t="str">
        <f>C525</f>
        <v>Trinidad and Tobago LNG Limited</v>
      </c>
      <c r="D526" s="220" t="s">
        <v>2081</v>
      </c>
      <c r="E526" s="221" t="s">
        <v>2050</v>
      </c>
      <c r="F526" s="220" t="s">
        <v>996</v>
      </c>
      <c r="G526" s="220" t="s">
        <v>996</v>
      </c>
      <c r="H526" s="261" t="str">
        <f>Table10[[#This Row],[Company]]</f>
        <v>Trinidad and Tobago LNG Limited</v>
      </c>
      <c r="I526" s="220" t="s">
        <v>1199</v>
      </c>
      <c r="J526" s="222">
        <f>'[11]TRINIDAD AND TOBAGO LNG LIMITED'!$E15/[4]Sheet1!$D$367</f>
        <v>0</v>
      </c>
      <c r="K526" s="220" t="s">
        <v>999</v>
      </c>
      <c r="L526" s="255">
        <v>0</v>
      </c>
    </row>
    <row r="527" spans="2:12" s="220" customFormat="1" ht="15.5" x14ac:dyDescent="0.4">
      <c r="B527" s="220" t="str">
        <f>VLOOKUP(C527,[1]!Companies[#Data],3,FALSE)</f>
        <v>000123057-8</v>
      </c>
      <c r="C527" s="262" t="str">
        <f t="shared" ref="C527:C554" si="17">C526</f>
        <v>Trinidad and Tobago LNG Limited</v>
      </c>
      <c r="D527" s="220" t="s">
        <v>2081</v>
      </c>
      <c r="E527" s="221" t="s">
        <v>2051</v>
      </c>
      <c r="F527" s="220" t="s">
        <v>996</v>
      </c>
      <c r="G527" s="220" t="s">
        <v>996</v>
      </c>
      <c r="H527" s="261" t="str">
        <f>Table10[[#This Row],[Company]]</f>
        <v>Trinidad and Tobago LNG Limited</v>
      </c>
      <c r="I527" s="220" t="s">
        <v>1199</v>
      </c>
      <c r="J527" s="222">
        <f>'[11]TRINIDAD AND TOBAGO LNG LIMITED'!$E16/[4]Sheet1!$D$367</f>
        <v>0</v>
      </c>
      <c r="K527" s="220" t="s">
        <v>999</v>
      </c>
      <c r="L527" s="255">
        <v>0</v>
      </c>
    </row>
    <row r="528" spans="2:12" s="220" customFormat="1" ht="15.5" x14ac:dyDescent="0.4">
      <c r="B528" s="220" t="str">
        <f>VLOOKUP(C528,[1]!Companies[#Data],3,FALSE)</f>
        <v>000123057-8</v>
      </c>
      <c r="C528" s="262" t="str">
        <f t="shared" si="17"/>
        <v>Trinidad and Tobago LNG Limited</v>
      </c>
      <c r="D528" s="220" t="s">
        <v>2081</v>
      </c>
      <c r="E528" s="221" t="s">
        <v>2049</v>
      </c>
      <c r="F528" s="220" t="s">
        <v>996</v>
      </c>
      <c r="G528" s="220" t="s">
        <v>996</v>
      </c>
      <c r="H528" s="261" t="str">
        <f>Table10[[#This Row],[Company]]</f>
        <v>Trinidad and Tobago LNG Limited</v>
      </c>
      <c r="I528" s="220" t="s">
        <v>1199</v>
      </c>
      <c r="J528" s="222">
        <f>'[11]TRINIDAD AND TOBAGO LNG LIMITED'!$E17/[4]Sheet1!$D$367</f>
        <v>60105170.407979459</v>
      </c>
      <c r="K528" s="220" t="s">
        <v>999</v>
      </c>
      <c r="L528" s="255">
        <v>0</v>
      </c>
    </row>
    <row r="529" spans="2:12" s="220" customFormat="1" ht="15.5" x14ac:dyDescent="0.4">
      <c r="B529" s="220" t="str">
        <f>VLOOKUP(C529,[1]!Companies[#Data],3,FALSE)</f>
        <v>000123057-8</v>
      </c>
      <c r="C529" s="262" t="str">
        <f t="shared" si="17"/>
        <v>Trinidad and Tobago LNG Limited</v>
      </c>
      <c r="D529" s="220" t="s">
        <v>2081</v>
      </c>
      <c r="E529" s="221" t="s">
        <v>2057</v>
      </c>
      <c r="F529" s="220" t="s">
        <v>996</v>
      </c>
      <c r="G529" s="220" t="s">
        <v>996</v>
      </c>
      <c r="H529" s="261" t="str">
        <f>Table10[[#This Row],[Company]]</f>
        <v>Trinidad and Tobago LNG Limited</v>
      </c>
      <c r="I529" s="220" t="s">
        <v>1199</v>
      </c>
      <c r="J529" s="222">
        <f>'[11]TRINIDAD AND TOBAGO LNG LIMITED'!$E18/[4]Sheet1!$D$367</f>
        <v>1095059.2365273738</v>
      </c>
      <c r="K529" s="220" t="s">
        <v>999</v>
      </c>
      <c r="L529" s="255">
        <v>0</v>
      </c>
    </row>
    <row r="530" spans="2:12" s="220" customFormat="1" ht="15.5" x14ac:dyDescent="0.4">
      <c r="B530" s="220" t="str">
        <f>VLOOKUP(C530,[1]!Companies[#Data],3,FALSE)</f>
        <v>000123057-8</v>
      </c>
      <c r="C530" s="262" t="str">
        <f t="shared" si="17"/>
        <v>Trinidad and Tobago LNG Limited</v>
      </c>
      <c r="D530" s="220" t="s">
        <v>2081</v>
      </c>
      <c r="E530" s="221" t="s">
        <v>2054</v>
      </c>
      <c r="F530" s="220" t="s">
        <v>996</v>
      </c>
      <c r="G530" s="220" t="s">
        <v>996</v>
      </c>
      <c r="H530" s="261" t="str">
        <f>Table10[[#This Row],[Company]]</f>
        <v>Trinidad and Tobago LNG Limited</v>
      </c>
      <c r="I530" s="220" t="s">
        <v>1199</v>
      </c>
      <c r="J530" s="222">
        <f>'[11]TRINIDAD AND TOBAGO LNG LIMITED'!$E19/[4]Sheet1!$D$367</f>
        <v>0</v>
      </c>
      <c r="K530" s="220" t="s">
        <v>999</v>
      </c>
      <c r="L530" s="255">
        <v>0</v>
      </c>
    </row>
    <row r="531" spans="2:12" s="220" customFormat="1" ht="31" x14ac:dyDescent="0.4">
      <c r="B531" s="220" t="str">
        <f>VLOOKUP(C531,[1]!Companies[#Data],3,FALSE)</f>
        <v>000123057-8</v>
      </c>
      <c r="C531" s="262" t="str">
        <f t="shared" si="17"/>
        <v>Trinidad and Tobago LNG Limited</v>
      </c>
      <c r="D531" s="220" t="s">
        <v>2081</v>
      </c>
      <c r="E531" s="221" t="s">
        <v>2048</v>
      </c>
      <c r="F531" s="220" t="s">
        <v>996</v>
      </c>
      <c r="G531" s="220" t="s">
        <v>996</v>
      </c>
      <c r="H531" s="261" t="str">
        <f>Table10[[#This Row],[Company]]</f>
        <v>Trinidad and Tobago LNG Limited</v>
      </c>
      <c r="I531" s="220" t="s">
        <v>1199</v>
      </c>
      <c r="J531" s="222">
        <f>'[11]TRINIDAD AND TOBAGO LNG LIMITED'!$E20/[4]Sheet1!$D$367</f>
        <v>0</v>
      </c>
      <c r="K531" s="220" t="s">
        <v>999</v>
      </c>
      <c r="L531" s="255">
        <v>0</v>
      </c>
    </row>
    <row r="532" spans="2:12" s="220" customFormat="1" ht="31" x14ac:dyDescent="0.4">
      <c r="B532" s="220" t="str">
        <f>VLOOKUP(C532,[1]!Companies[#Data],3,FALSE)</f>
        <v>000123057-8</v>
      </c>
      <c r="C532" s="262" t="str">
        <f t="shared" si="17"/>
        <v>Trinidad and Tobago LNG Limited</v>
      </c>
      <c r="D532" s="220" t="s">
        <v>2081</v>
      </c>
      <c r="E532" s="221" t="s">
        <v>2085</v>
      </c>
      <c r="F532" s="220" t="s">
        <v>996</v>
      </c>
      <c r="G532" s="220" t="s">
        <v>996</v>
      </c>
      <c r="H532" s="261" t="str">
        <f>Table10[[#This Row],[Company]]</f>
        <v>Trinidad and Tobago LNG Limited</v>
      </c>
      <c r="I532" s="220" t="s">
        <v>1199</v>
      </c>
      <c r="J532" s="222">
        <f>'[11]TRINIDAD AND TOBAGO LNG LIMITED'!$E21/[4]Sheet1!$D$367</f>
        <v>0</v>
      </c>
      <c r="K532" s="220" t="s">
        <v>999</v>
      </c>
      <c r="L532" s="255">
        <v>0</v>
      </c>
    </row>
    <row r="533" spans="2:12" s="220" customFormat="1" ht="15.5" x14ac:dyDescent="0.4">
      <c r="B533" s="220" t="str">
        <f>VLOOKUP(C533,[1]!Companies[#Data],3,FALSE)</f>
        <v>000123057-8</v>
      </c>
      <c r="C533" s="262" t="str">
        <f t="shared" si="17"/>
        <v>Trinidad and Tobago LNG Limited</v>
      </c>
      <c r="D533" s="220" t="s">
        <v>2081</v>
      </c>
      <c r="E533" s="221" t="s">
        <v>2107</v>
      </c>
      <c r="F533" s="220" t="s">
        <v>996</v>
      </c>
      <c r="G533" s="220" t="s">
        <v>996</v>
      </c>
      <c r="H533" s="261" t="str">
        <f>Table10[[#This Row],[Company]]</f>
        <v>Trinidad and Tobago LNG Limited</v>
      </c>
      <c r="I533" s="220" t="s">
        <v>1199</v>
      </c>
      <c r="J533" s="222">
        <f>'[11]TRINIDAD AND TOBAGO LNG LIMITED'!$E22/[4]Sheet1!$D$367</f>
        <v>0</v>
      </c>
      <c r="K533" s="220" t="s">
        <v>999</v>
      </c>
      <c r="L533" s="255">
        <v>0</v>
      </c>
    </row>
    <row r="534" spans="2:12" s="220" customFormat="1" ht="15.5" x14ac:dyDescent="0.4">
      <c r="B534" s="220" t="str">
        <f>VLOOKUP(C534,[1]!Companies[#Data],3,FALSE)</f>
        <v>000123057-8</v>
      </c>
      <c r="C534" s="262" t="str">
        <f t="shared" si="17"/>
        <v>Trinidad and Tobago LNG Limited</v>
      </c>
      <c r="D534" s="220" t="s">
        <v>2081</v>
      </c>
      <c r="E534" s="221" t="s">
        <v>2075</v>
      </c>
      <c r="F534" s="220" t="s">
        <v>996</v>
      </c>
      <c r="G534" s="220" t="s">
        <v>996</v>
      </c>
      <c r="H534" s="261" t="str">
        <f>Table10[[#This Row],[Company]]</f>
        <v>Trinidad and Tobago LNG Limited</v>
      </c>
      <c r="I534" s="220" t="s">
        <v>1199</v>
      </c>
      <c r="J534" s="222">
        <f>'[11]TRINIDAD AND TOBAGO LNG LIMITED'!$E23/[4]Sheet1!$D$367</f>
        <v>0</v>
      </c>
      <c r="K534" s="220" t="s">
        <v>999</v>
      </c>
      <c r="L534" s="255">
        <v>0</v>
      </c>
    </row>
    <row r="535" spans="2:12" s="220" customFormat="1" ht="15.5" x14ac:dyDescent="0.4">
      <c r="B535" s="220" t="str">
        <f>VLOOKUP(C535,[1]!Companies[#Data],3,FALSE)</f>
        <v>000123057-8</v>
      </c>
      <c r="C535" s="262" t="str">
        <f t="shared" si="17"/>
        <v>Trinidad and Tobago LNG Limited</v>
      </c>
      <c r="D535" s="220" t="s">
        <v>2081</v>
      </c>
      <c r="E535" s="221" t="s">
        <v>2076</v>
      </c>
      <c r="F535" s="220" t="s">
        <v>996</v>
      </c>
      <c r="G535" s="220" t="s">
        <v>996</v>
      </c>
      <c r="H535" s="261" t="str">
        <f>Table10[[#This Row],[Company]]</f>
        <v>Trinidad and Tobago LNG Limited</v>
      </c>
      <c r="I535" s="220" t="s">
        <v>1199</v>
      </c>
      <c r="J535" s="222">
        <f>'[11]TRINIDAD AND TOBAGO LNG LIMITED'!$E24/[4]Sheet1!$D$367</f>
        <v>0</v>
      </c>
      <c r="K535" s="220" t="s">
        <v>999</v>
      </c>
      <c r="L535" s="255">
        <v>0</v>
      </c>
    </row>
    <row r="536" spans="2:12" s="220" customFormat="1" ht="15.5" x14ac:dyDescent="0.4">
      <c r="B536" s="220" t="str">
        <f>VLOOKUP(C536,[1]!Companies[#Data],3,FALSE)</f>
        <v>000123057-8</v>
      </c>
      <c r="C536" s="262" t="str">
        <f t="shared" si="17"/>
        <v>Trinidad and Tobago LNG Limited</v>
      </c>
      <c r="D536" s="238" t="s">
        <v>1968</v>
      </c>
      <c r="E536" s="221" t="s">
        <v>2059</v>
      </c>
      <c r="F536" s="220" t="s">
        <v>996</v>
      </c>
      <c r="G536" s="220" t="s">
        <v>996</v>
      </c>
      <c r="H536" s="261" t="str">
        <f>Table10[[#This Row],[Company]]</f>
        <v>Trinidad and Tobago LNG Limited</v>
      </c>
      <c r="I536" s="220" t="s">
        <v>1199</v>
      </c>
      <c r="J536" s="222">
        <f>'[11]TRINIDAD AND TOBAGO LNG LIMITED'!$E28/[4]Sheet1!$D$367</f>
        <v>0</v>
      </c>
      <c r="K536" s="220" t="s">
        <v>999</v>
      </c>
      <c r="L536" s="255">
        <v>0</v>
      </c>
    </row>
    <row r="537" spans="2:12" s="220" customFormat="1" ht="15.5" x14ac:dyDescent="0.4">
      <c r="B537" s="220" t="str">
        <f>VLOOKUP(C537,[1]!Companies[#Data],3,FALSE)</f>
        <v>000123057-8</v>
      </c>
      <c r="C537" s="262" t="str">
        <f t="shared" si="17"/>
        <v>Trinidad and Tobago LNG Limited</v>
      </c>
      <c r="D537" s="238" t="s">
        <v>1968</v>
      </c>
      <c r="E537" s="221" t="s">
        <v>2108</v>
      </c>
      <c r="F537" s="220" t="s">
        <v>996</v>
      </c>
      <c r="G537" s="220" t="s">
        <v>996</v>
      </c>
      <c r="H537" s="261" t="str">
        <f>Table10[[#This Row],[Company]]</f>
        <v>Trinidad and Tobago LNG Limited</v>
      </c>
      <c r="I537" s="220" t="s">
        <v>1199</v>
      </c>
      <c r="J537" s="222">
        <f>'[11]TRINIDAD AND TOBAGO LNG LIMITED'!$E29/[4]Sheet1!$D$367</f>
        <v>0</v>
      </c>
      <c r="K537" s="220" t="s">
        <v>999</v>
      </c>
      <c r="L537" s="255">
        <v>0</v>
      </c>
    </row>
    <row r="538" spans="2:12" s="220" customFormat="1" ht="15.5" x14ac:dyDescent="0.4">
      <c r="B538" s="220" t="str">
        <f>VLOOKUP(C538,[1]!Companies[#Data],3,FALSE)</f>
        <v>000123057-8</v>
      </c>
      <c r="C538" s="262" t="str">
        <f t="shared" si="17"/>
        <v>Trinidad and Tobago LNG Limited</v>
      </c>
      <c r="D538" s="238" t="s">
        <v>1968</v>
      </c>
      <c r="E538" s="221" t="s">
        <v>2083</v>
      </c>
      <c r="F538" s="220" t="s">
        <v>996</v>
      </c>
      <c r="G538" s="220" t="s">
        <v>996</v>
      </c>
      <c r="H538" s="261" t="str">
        <f>Table10[[#This Row],[Company]]</f>
        <v>Trinidad and Tobago LNG Limited</v>
      </c>
      <c r="I538" s="220" t="s">
        <v>1199</v>
      </c>
      <c r="J538" s="222">
        <f>'[11]TRINIDAD AND TOBAGO LNG LIMITED'!$E30/[4]Sheet1!$D$367</f>
        <v>0</v>
      </c>
      <c r="K538" s="220" t="s">
        <v>999</v>
      </c>
      <c r="L538" s="255">
        <v>0</v>
      </c>
    </row>
    <row r="539" spans="2:12" s="220" customFormat="1" ht="15.5" x14ac:dyDescent="0.4">
      <c r="B539" s="220" t="str">
        <f>VLOOKUP(C539,[1]!Companies[#Data],3,FALSE)</f>
        <v>000123057-8</v>
      </c>
      <c r="C539" s="262" t="str">
        <f t="shared" si="17"/>
        <v>Trinidad and Tobago LNG Limited</v>
      </c>
      <c r="D539" s="238" t="s">
        <v>1968</v>
      </c>
      <c r="E539" s="221" t="s">
        <v>2109</v>
      </c>
      <c r="F539" s="220" t="s">
        <v>996</v>
      </c>
      <c r="G539" s="220" t="s">
        <v>996</v>
      </c>
      <c r="H539" s="261" t="str">
        <f>Table10[[#This Row],[Company]]</f>
        <v>Trinidad and Tobago LNG Limited</v>
      </c>
      <c r="I539" s="220" t="s">
        <v>1199</v>
      </c>
      <c r="J539" s="222">
        <f>'[11]TRINIDAD AND TOBAGO LNG LIMITED'!$E31/[4]Sheet1!$D$367</f>
        <v>0</v>
      </c>
      <c r="K539" s="220" t="s">
        <v>999</v>
      </c>
      <c r="L539" s="255">
        <v>0</v>
      </c>
    </row>
    <row r="540" spans="2:12" s="220" customFormat="1" ht="15.5" x14ac:dyDescent="0.4">
      <c r="B540" s="220" t="str">
        <f>VLOOKUP(C540,[1]!Companies[#Data],3,FALSE)</f>
        <v>000123057-8</v>
      </c>
      <c r="C540" s="262" t="str">
        <f t="shared" si="17"/>
        <v>Trinidad and Tobago LNG Limited</v>
      </c>
      <c r="D540" s="238" t="s">
        <v>1968</v>
      </c>
      <c r="E540" s="221" t="s">
        <v>2073</v>
      </c>
      <c r="F540" s="220" t="s">
        <v>996</v>
      </c>
      <c r="G540" s="220" t="s">
        <v>996</v>
      </c>
      <c r="H540" s="261" t="str">
        <f>Table10[[#This Row],[Company]]</f>
        <v>Trinidad and Tobago LNG Limited</v>
      </c>
      <c r="I540" s="220" t="s">
        <v>1199</v>
      </c>
      <c r="J540" s="222">
        <f>'[11]TRINIDAD AND TOBAGO LNG LIMITED'!$E32/[4]Sheet1!$D$367</f>
        <v>0</v>
      </c>
      <c r="K540" s="220" t="s">
        <v>999</v>
      </c>
      <c r="L540" s="255">
        <v>0</v>
      </c>
    </row>
    <row r="541" spans="2:12" s="220" customFormat="1" ht="31" x14ac:dyDescent="0.4">
      <c r="B541" s="220" t="str">
        <f>VLOOKUP(C541,[1]!Companies[#Data],3,FALSE)</f>
        <v>000123057-8</v>
      </c>
      <c r="C541" s="262" t="str">
        <f t="shared" si="17"/>
        <v>Trinidad and Tobago LNG Limited</v>
      </c>
      <c r="D541" s="238" t="s">
        <v>1968</v>
      </c>
      <c r="E541" s="221" t="s">
        <v>2062</v>
      </c>
      <c r="F541" s="220" t="s">
        <v>996</v>
      </c>
      <c r="G541" s="220" t="s">
        <v>996</v>
      </c>
      <c r="H541" s="261" t="str">
        <f>Table10[[#This Row],[Company]]</f>
        <v>Trinidad and Tobago LNG Limited</v>
      </c>
      <c r="I541" s="220" t="s">
        <v>1199</v>
      </c>
      <c r="J541" s="222">
        <f>'[11]TRINIDAD AND TOBAGO LNG LIMITED'!$E33/[4]Sheet1!$D$367</f>
        <v>0</v>
      </c>
      <c r="K541" s="220" t="s">
        <v>999</v>
      </c>
      <c r="L541" s="255">
        <v>0</v>
      </c>
    </row>
    <row r="542" spans="2:12" s="220" customFormat="1" ht="15.5" x14ac:dyDescent="0.4">
      <c r="B542" s="220" t="str">
        <f>VLOOKUP(C542,[1]!Companies[#Data],3,FALSE)</f>
        <v>000123057-8</v>
      </c>
      <c r="C542" s="262" t="str">
        <f t="shared" si="17"/>
        <v>Trinidad and Tobago LNG Limited</v>
      </c>
      <c r="D542" s="238" t="s">
        <v>1968</v>
      </c>
      <c r="E542" s="221" t="s">
        <v>2110</v>
      </c>
      <c r="F542" s="220" t="s">
        <v>996</v>
      </c>
      <c r="G542" s="220" t="s">
        <v>996</v>
      </c>
      <c r="H542" s="261" t="str">
        <f>Table10[[#This Row],[Company]]</f>
        <v>Trinidad and Tobago LNG Limited</v>
      </c>
      <c r="I542" s="220" t="s">
        <v>1199</v>
      </c>
      <c r="J542" s="222">
        <f>'[11]TRINIDAD AND TOBAGO LNG LIMITED'!$E34/[4]Sheet1!$D$367</f>
        <v>0</v>
      </c>
      <c r="K542" s="220" t="s">
        <v>999</v>
      </c>
      <c r="L542" s="255">
        <v>0</v>
      </c>
    </row>
    <row r="543" spans="2:12" s="220" customFormat="1" ht="15.5" x14ac:dyDescent="0.4">
      <c r="B543" s="220" t="str">
        <f>VLOOKUP(C543,[1]!Companies[#Data],3,FALSE)</f>
        <v>000123057-8</v>
      </c>
      <c r="C543" s="262" t="str">
        <f t="shared" si="17"/>
        <v>Trinidad and Tobago LNG Limited</v>
      </c>
      <c r="D543" s="238" t="s">
        <v>1968</v>
      </c>
      <c r="E543" s="221" t="s">
        <v>2111</v>
      </c>
      <c r="F543" s="220" t="s">
        <v>996</v>
      </c>
      <c r="G543" s="220" t="s">
        <v>996</v>
      </c>
      <c r="H543" s="261" t="str">
        <f>Table10[[#This Row],[Company]]</f>
        <v>Trinidad and Tobago LNG Limited</v>
      </c>
      <c r="I543" s="220" t="s">
        <v>1199</v>
      </c>
      <c r="J543" s="222">
        <f>'[11]TRINIDAD AND TOBAGO LNG LIMITED'!$E35/[4]Sheet1!$D$367</f>
        <v>0</v>
      </c>
      <c r="K543" s="220" t="s">
        <v>999</v>
      </c>
      <c r="L543" s="255">
        <v>0</v>
      </c>
    </row>
    <row r="544" spans="2:12" s="220" customFormat="1" ht="15.5" x14ac:dyDescent="0.4">
      <c r="B544" s="220" t="str">
        <f>VLOOKUP(C544,[1]!Companies[#Data],3,FALSE)</f>
        <v>000123057-8</v>
      </c>
      <c r="C544" s="262" t="str">
        <f t="shared" si="17"/>
        <v>Trinidad and Tobago LNG Limited</v>
      </c>
      <c r="D544" s="238" t="s">
        <v>1968</v>
      </c>
      <c r="E544" s="221" t="s">
        <v>2112</v>
      </c>
      <c r="F544" s="220" t="s">
        <v>996</v>
      </c>
      <c r="G544" s="220" t="s">
        <v>996</v>
      </c>
      <c r="H544" s="261" t="str">
        <f>Table10[[#This Row],[Company]]</f>
        <v>Trinidad and Tobago LNG Limited</v>
      </c>
      <c r="I544" s="220" t="s">
        <v>1199</v>
      </c>
      <c r="J544" s="222">
        <f>'[11]TRINIDAD AND TOBAGO LNG LIMITED'!$E36/[4]Sheet1!$D$367</f>
        <v>0</v>
      </c>
      <c r="K544" s="220" t="s">
        <v>999</v>
      </c>
      <c r="L544" s="255">
        <v>0</v>
      </c>
    </row>
    <row r="545" spans="2:12" s="220" customFormat="1" ht="15.5" x14ac:dyDescent="0.4">
      <c r="B545" s="220" t="str">
        <f>VLOOKUP(C545,[1]!Companies[#Data],3,FALSE)</f>
        <v>000123057-8</v>
      </c>
      <c r="C545" s="262" t="str">
        <f t="shared" si="17"/>
        <v>Trinidad and Tobago LNG Limited</v>
      </c>
      <c r="D545" s="238" t="s">
        <v>1968</v>
      </c>
      <c r="E545" s="221" t="s">
        <v>2113</v>
      </c>
      <c r="F545" s="220" t="s">
        <v>996</v>
      </c>
      <c r="G545" s="220" t="s">
        <v>996</v>
      </c>
      <c r="H545" s="261" t="str">
        <f>Table10[[#This Row],[Company]]</f>
        <v>Trinidad and Tobago LNG Limited</v>
      </c>
      <c r="I545" s="220" t="s">
        <v>1199</v>
      </c>
      <c r="J545" s="222">
        <f>'[11]TRINIDAD AND TOBAGO LNG LIMITED'!$E37/[4]Sheet1!$D$367</f>
        <v>0</v>
      </c>
      <c r="K545" s="220" t="s">
        <v>999</v>
      </c>
      <c r="L545" s="255">
        <v>0</v>
      </c>
    </row>
    <row r="546" spans="2:12" s="220" customFormat="1" ht="15.5" x14ac:dyDescent="0.4">
      <c r="B546" s="220" t="str">
        <f>VLOOKUP(C546,[1]!Companies[#Data],3,FALSE)</f>
        <v>000123057-8</v>
      </c>
      <c r="C546" s="262" t="str">
        <f t="shared" si="17"/>
        <v>Trinidad and Tobago LNG Limited</v>
      </c>
      <c r="D546" s="238" t="s">
        <v>1968</v>
      </c>
      <c r="E546" s="221" t="s">
        <v>2074</v>
      </c>
      <c r="F546" s="220" t="s">
        <v>996</v>
      </c>
      <c r="G546" s="220" t="s">
        <v>996</v>
      </c>
      <c r="H546" s="261" t="str">
        <f>Table10[[#This Row],[Company]]</f>
        <v>Trinidad and Tobago LNG Limited</v>
      </c>
      <c r="I546" s="220" t="s">
        <v>1199</v>
      </c>
      <c r="J546" s="222">
        <f>'[11]TRINIDAD AND TOBAGO LNG LIMITED'!$E38/[4]Sheet1!$D$367</f>
        <v>0</v>
      </c>
      <c r="K546" s="220" t="s">
        <v>999</v>
      </c>
      <c r="L546" s="255">
        <v>0</v>
      </c>
    </row>
    <row r="547" spans="2:12" s="220" customFormat="1" ht="15.5" x14ac:dyDescent="0.4">
      <c r="B547" s="220" t="str">
        <f>VLOOKUP(C547,[1]!Companies[#Data],3,FALSE)</f>
        <v>000123057-8</v>
      </c>
      <c r="C547" s="262" t="str">
        <f t="shared" si="17"/>
        <v>Trinidad and Tobago LNG Limited</v>
      </c>
      <c r="D547" s="238" t="s">
        <v>1968</v>
      </c>
      <c r="E547" s="221" t="s">
        <v>2064</v>
      </c>
      <c r="F547" s="220" t="s">
        <v>996</v>
      </c>
      <c r="G547" s="220" t="s">
        <v>996</v>
      </c>
      <c r="H547" s="261" t="str">
        <f>Table10[[#This Row],[Company]]</f>
        <v>Trinidad and Tobago LNG Limited</v>
      </c>
      <c r="I547" s="220" t="s">
        <v>1199</v>
      </c>
      <c r="J547" s="222">
        <f>'[11]TRINIDAD AND TOBAGO LNG LIMITED'!$E39/[4]Sheet1!$D$367</f>
        <v>0</v>
      </c>
      <c r="K547" s="220" t="s">
        <v>999</v>
      </c>
      <c r="L547" s="255">
        <v>0</v>
      </c>
    </row>
    <row r="548" spans="2:12" s="220" customFormat="1" ht="15.5" x14ac:dyDescent="0.4">
      <c r="B548" s="220" t="str">
        <f>VLOOKUP(C548,[1]!Companies[#Data],3,FALSE)</f>
        <v>000123057-8</v>
      </c>
      <c r="C548" s="262" t="str">
        <f t="shared" si="17"/>
        <v>Trinidad and Tobago LNG Limited</v>
      </c>
      <c r="D548" s="238" t="s">
        <v>1968</v>
      </c>
      <c r="E548" s="221" t="s">
        <v>2065</v>
      </c>
      <c r="F548" s="220" t="s">
        <v>996</v>
      </c>
      <c r="G548" s="220" t="s">
        <v>996</v>
      </c>
      <c r="H548" s="261" t="str">
        <f>Table10[[#This Row],[Company]]</f>
        <v>Trinidad and Tobago LNG Limited</v>
      </c>
      <c r="I548" s="220" t="s">
        <v>1199</v>
      </c>
      <c r="J548" s="222">
        <f>'[11]TRINIDAD AND TOBAGO LNG LIMITED'!$E40/[4]Sheet1!$D$367</f>
        <v>0</v>
      </c>
      <c r="K548" s="220" t="s">
        <v>999</v>
      </c>
      <c r="L548" s="255">
        <v>0</v>
      </c>
    </row>
    <row r="549" spans="2:12" s="220" customFormat="1" ht="15.5" x14ac:dyDescent="0.4">
      <c r="B549" s="220" t="str">
        <f>VLOOKUP(C549,[1]!Companies[#Data],3,FALSE)</f>
        <v>000123057-8</v>
      </c>
      <c r="C549" s="262" t="str">
        <f t="shared" si="17"/>
        <v>Trinidad and Tobago LNG Limited</v>
      </c>
      <c r="D549" s="238" t="s">
        <v>1968</v>
      </c>
      <c r="E549" s="221" t="s">
        <v>2114</v>
      </c>
      <c r="F549" s="220" t="s">
        <v>996</v>
      </c>
      <c r="G549" s="220" t="s">
        <v>996</v>
      </c>
      <c r="H549" s="261" t="str">
        <f>Table10[[#This Row],[Company]]</f>
        <v>Trinidad and Tobago LNG Limited</v>
      </c>
      <c r="I549" s="220" t="s">
        <v>1199</v>
      </c>
      <c r="J549" s="222">
        <f>'[11]TRINIDAD AND TOBAGO LNG LIMITED'!$E41/[4]Sheet1!$D$367</f>
        <v>0</v>
      </c>
      <c r="K549" s="220" t="s">
        <v>999</v>
      </c>
      <c r="L549" s="255">
        <v>0</v>
      </c>
    </row>
    <row r="550" spans="2:12" s="220" customFormat="1" ht="15.5" x14ac:dyDescent="0.4">
      <c r="B550" s="220" t="str">
        <f>VLOOKUP(C550,[1]!Companies[#Data],3,FALSE)</f>
        <v>000123057-8</v>
      </c>
      <c r="C550" s="262" t="str">
        <f t="shared" si="17"/>
        <v>Trinidad and Tobago LNG Limited</v>
      </c>
      <c r="D550" s="238" t="s">
        <v>1968</v>
      </c>
      <c r="E550" s="221" t="s">
        <v>2069</v>
      </c>
      <c r="F550" s="220" t="s">
        <v>996</v>
      </c>
      <c r="G550" s="220" t="s">
        <v>996</v>
      </c>
      <c r="H550" s="261" t="str">
        <f>Table10[[#This Row],[Company]]</f>
        <v>Trinidad and Tobago LNG Limited</v>
      </c>
      <c r="I550" s="220" t="s">
        <v>1199</v>
      </c>
      <c r="J550" s="222">
        <f>'[11]TRINIDAD AND TOBAGO LNG LIMITED'!$E42/[4]Sheet1!$D$367</f>
        <v>0</v>
      </c>
      <c r="K550" s="220" t="s">
        <v>999</v>
      </c>
      <c r="L550" s="255">
        <v>0</v>
      </c>
    </row>
    <row r="551" spans="2:12" s="220" customFormat="1" ht="15.5" x14ac:dyDescent="0.4">
      <c r="B551" s="220" t="str">
        <f>VLOOKUP(C551,[1]!Companies[#Data],3,FALSE)</f>
        <v>000123057-8</v>
      </c>
      <c r="C551" s="262" t="str">
        <f t="shared" si="17"/>
        <v>Trinidad and Tobago LNG Limited</v>
      </c>
      <c r="D551" s="238" t="s">
        <v>1968</v>
      </c>
      <c r="E551" s="221" t="s">
        <v>2070</v>
      </c>
      <c r="F551" s="220" t="s">
        <v>996</v>
      </c>
      <c r="G551" s="220" t="s">
        <v>996</v>
      </c>
      <c r="H551" s="261" t="str">
        <f>Table10[[#This Row],[Company]]</f>
        <v>Trinidad and Tobago LNG Limited</v>
      </c>
      <c r="I551" s="220" t="s">
        <v>1199</v>
      </c>
      <c r="J551" s="222">
        <f>'[11]TRINIDAD AND TOBAGO LNG LIMITED'!$E43/[4]Sheet1!$D$367</f>
        <v>0</v>
      </c>
      <c r="K551" s="220" t="s">
        <v>999</v>
      </c>
      <c r="L551" s="255">
        <v>0</v>
      </c>
    </row>
    <row r="552" spans="2:12" s="220" customFormat="1" ht="15.5" x14ac:dyDescent="0.4">
      <c r="B552" s="220" t="str">
        <f>VLOOKUP(C552,[1]!Companies[#Data],3,FALSE)</f>
        <v>000123057-8</v>
      </c>
      <c r="C552" s="262" t="str">
        <f t="shared" si="17"/>
        <v>Trinidad and Tobago LNG Limited</v>
      </c>
      <c r="D552" s="238" t="s">
        <v>1968</v>
      </c>
      <c r="E552" s="221" t="s">
        <v>2115</v>
      </c>
      <c r="F552" s="220" t="s">
        <v>996</v>
      </c>
      <c r="G552" s="220" t="s">
        <v>996</v>
      </c>
      <c r="H552" s="261" t="str">
        <f>Table10[[#This Row],[Company]]</f>
        <v>Trinidad and Tobago LNG Limited</v>
      </c>
      <c r="I552" s="220" t="s">
        <v>1199</v>
      </c>
      <c r="J552" s="222">
        <f>'[11]TRINIDAD AND TOBAGO LNG LIMITED'!$E44/[4]Sheet1!$D$367</f>
        <v>0</v>
      </c>
      <c r="K552" s="220" t="s">
        <v>999</v>
      </c>
      <c r="L552" s="255">
        <v>0</v>
      </c>
    </row>
    <row r="553" spans="2:12" s="220" customFormat="1" ht="15.5" x14ac:dyDescent="0.4">
      <c r="B553" s="220" t="str">
        <f>VLOOKUP(C553,[1]!Companies[#Data],3,FALSE)</f>
        <v>000123057-8</v>
      </c>
      <c r="C553" s="262" t="str">
        <f t="shared" si="17"/>
        <v>Trinidad and Tobago LNG Limited</v>
      </c>
      <c r="D553" s="238" t="s">
        <v>1968</v>
      </c>
      <c r="E553" s="221" t="s">
        <v>2072</v>
      </c>
      <c r="F553" s="220" t="s">
        <v>996</v>
      </c>
      <c r="G553" s="220" t="s">
        <v>996</v>
      </c>
      <c r="H553" s="261" t="str">
        <f>Table10[[#This Row],[Company]]</f>
        <v>Trinidad and Tobago LNG Limited</v>
      </c>
      <c r="I553" s="220" t="s">
        <v>1199</v>
      </c>
      <c r="J553" s="222">
        <f>'[11]TRINIDAD AND TOBAGO LNG LIMITED'!$E45/[4]Sheet1!$D$367</f>
        <v>0</v>
      </c>
      <c r="K553" s="220" t="s">
        <v>999</v>
      </c>
      <c r="L553" s="255">
        <v>0</v>
      </c>
    </row>
    <row r="554" spans="2:12" s="220" customFormat="1" ht="15.5" x14ac:dyDescent="0.4">
      <c r="B554" s="220" t="str">
        <f>VLOOKUP(C554,[1]!Companies[#Data],3,FALSE)</f>
        <v>000123057-8</v>
      </c>
      <c r="C554" s="262" t="str">
        <f t="shared" si="17"/>
        <v>Trinidad and Tobago LNG Limited</v>
      </c>
      <c r="D554" s="220" t="s">
        <v>2081</v>
      </c>
      <c r="E554" s="221" t="s">
        <v>2116</v>
      </c>
      <c r="F554" s="220" t="s">
        <v>996</v>
      </c>
      <c r="G554" s="220" t="s">
        <v>996</v>
      </c>
      <c r="H554" s="261" t="str">
        <f>Table10[[#This Row],[Company]]</f>
        <v>Trinidad and Tobago LNG Limited</v>
      </c>
      <c r="I554" s="220" t="s">
        <v>1199</v>
      </c>
      <c r="J554" s="222">
        <f>'[11]TRINIDAD AND TOBAGO LNG LIMITED'!$E$50/[4]Sheet1!$D$367</f>
        <v>0</v>
      </c>
      <c r="K554" s="220" t="s">
        <v>999</v>
      </c>
      <c r="L554" s="255">
        <v>0</v>
      </c>
    </row>
    <row r="555" spans="2:12" s="220" customFormat="1" ht="15.5" x14ac:dyDescent="0.4">
      <c r="B555" s="220" t="str">
        <f>VLOOKUP(C555,[1]!Companies[#Data],3,FALSE)</f>
        <v>000119991-0</v>
      </c>
      <c r="C555" s="262" t="str">
        <f>'[1]Part 3 - Reporting entities'!B45</f>
        <v>NGC Pipeline Company Limited</v>
      </c>
      <c r="D555" s="220" t="s">
        <v>2081</v>
      </c>
      <c r="E555" s="221" t="s">
        <v>2082</v>
      </c>
      <c r="F555" s="220" t="s">
        <v>996</v>
      </c>
      <c r="G555" s="220" t="s">
        <v>996</v>
      </c>
      <c r="H555" s="261" t="str">
        <f>Table10[[#This Row],[Company]]</f>
        <v>NGC Pipeline Company Limited</v>
      </c>
      <c r="I555" s="220" t="s">
        <v>1199</v>
      </c>
      <c r="J555" s="222">
        <f>'[11]NGC PIPELINE COMPANY LIMITED'!$E14/[4]Sheet1!$D$367</f>
        <v>0</v>
      </c>
      <c r="K555" s="220" t="s">
        <v>999</v>
      </c>
      <c r="L555" s="255">
        <v>0</v>
      </c>
    </row>
    <row r="556" spans="2:12" s="220" customFormat="1" ht="15.5" x14ac:dyDescent="0.4">
      <c r="B556" s="220" t="str">
        <f>VLOOKUP(C556,[1]!Companies[#Data],3,FALSE)</f>
        <v>000119991-0</v>
      </c>
      <c r="C556" s="262" t="str">
        <f>C555</f>
        <v>NGC Pipeline Company Limited</v>
      </c>
      <c r="D556" s="220" t="s">
        <v>2081</v>
      </c>
      <c r="E556" s="221" t="s">
        <v>2050</v>
      </c>
      <c r="F556" s="220" t="s">
        <v>996</v>
      </c>
      <c r="G556" s="220" t="s">
        <v>996</v>
      </c>
      <c r="H556" s="261" t="str">
        <f>Table10[[#This Row],[Company]]</f>
        <v>NGC Pipeline Company Limited</v>
      </c>
      <c r="I556" s="220" t="s">
        <v>1199</v>
      </c>
      <c r="J556" s="222">
        <f>'[11]NGC PIPELINE COMPANY LIMITED'!$E15/[4]Sheet1!$D$367</f>
        <v>0</v>
      </c>
      <c r="K556" s="220" t="s">
        <v>999</v>
      </c>
      <c r="L556" s="255">
        <v>0</v>
      </c>
    </row>
    <row r="557" spans="2:12" s="220" customFormat="1" ht="15.5" x14ac:dyDescent="0.4">
      <c r="B557" s="220" t="str">
        <f>VLOOKUP(C557,[1]!Companies[#Data],3,FALSE)</f>
        <v>000119991-0</v>
      </c>
      <c r="C557" s="262" t="str">
        <f t="shared" ref="C557:C584" si="18">C556</f>
        <v>NGC Pipeline Company Limited</v>
      </c>
      <c r="D557" s="220" t="s">
        <v>2081</v>
      </c>
      <c r="E557" s="221" t="s">
        <v>2051</v>
      </c>
      <c r="F557" s="220" t="s">
        <v>996</v>
      </c>
      <c r="G557" s="220" t="s">
        <v>996</v>
      </c>
      <c r="H557" s="261" t="str">
        <f>Table10[[#This Row],[Company]]</f>
        <v>NGC Pipeline Company Limited</v>
      </c>
      <c r="I557" s="220" t="s">
        <v>1199</v>
      </c>
      <c r="J557" s="222">
        <f>'[11]NGC PIPELINE COMPANY LIMITED'!$E16/[4]Sheet1!$D$367</f>
        <v>0</v>
      </c>
      <c r="K557" s="220" t="s">
        <v>999</v>
      </c>
      <c r="L557" s="255">
        <v>0</v>
      </c>
    </row>
    <row r="558" spans="2:12" s="220" customFormat="1" ht="15.5" x14ac:dyDescent="0.4">
      <c r="B558" s="220" t="str">
        <f>VLOOKUP(C558,[1]!Companies[#Data],3,FALSE)</f>
        <v>000119991-0</v>
      </c>
      <c r="C558" s="262" t="str">
        <f t="shared" si="18"/>
        <v>NGC Pipeline Company Limited</v>
      </c>
      <c r="D558" s="220" t="s">
        <v>2081</v>
      </c>
      <c r="E558" s="221" t="s">
        <v>2049</v>
      </c>
      <c r="F558" s="220" t="s">
        <v>996</v>
      </c>
      <c r="G558" s="220" t="s">
        <v>996</v>
      </c>
      <c r="H558" s="261" t="str">
        <f>Table10[[#This Row],[Company]]</f>
        <v>NGC Pipeline Company Limited</v>
      </c>
      <c r="I558" s="220" t="s">
        <v>1199</v>
      </c>
      <c r="J558" s="222">
        <f>'[11]NGC PIPELINE COMPANY LIMITED'!$E17/[4]Sheet1!$D$367</f>
        <v>16834041.593232498</v>
      </c>
      <c r="K558" s="220" t="s">
        <v>999</v>
      </c>
      <c r="L558" s="255">
        <v>0</v>
      </c>
    </row>
    <row r="559" spans="2:12" s="220" customFormat="1" ht="15.5" x14ac:dyDescent="0.4">
      <c r="B559" s="220" t="str">
        <f>VLOOKUP(C559,[1]!Companies[#Data],3,FALSE)</f>
        <v>000119991-0</v>
      </c>
      <c r="C559" s="262" t="str">
        <f t="shared" si="18"/>
        <v>NGC Pipeline Company Limited</v>
      </c>
      <c r="D559" s="220" t="s">
        <v>2081</v>
      </c>
      <c r="E559" s="221" t="s">
        <v>2057</v>
      </c>
      <c r="F559" s="220" t="s">
        <v>996</v>
      </c>
      <c r="G559" s="220" t="s">
        <v>996</v>
      </c>
      <c r="H559" s="261" t="str">
        <f>Table10[[#This Row],[Company]]</f>
        <v>NGC Pipeline Company Limited</v>
      </c>
      <c r="I559" s="220" t="s">
        <v>1199</v>
      </c>
      <c r="J559" s="222">
        <f>'[11]NGC PIPELINE COMPANY LIMITED'!$E18/[4]Sheet1!$D$367</f>
        <v>148405.15265500513</v>
      </c>
      <c r="K559" s="220" t="s">
        <v>999</v>
      </c>
      <c r="L559" s="255">
        <v>0</v>
      </c>
    </row>
    <row r="560" spans="2:12" s="220" customFormat="1" ht="15.5" x14ac:dyDescent="0.4">
      <c r="B560" s="220" t="str">
        <f>VLOOKUP(C560,[1]!Companies[#Data],3,FALSE)</f>
        <v>000119991-0</v>
      </c>
      <c r="C560" s="262" t="str">
        <f t="shared" si="18"/>
        <v>NGC Pipeline Company Limited</v>
      </c>
      <c r="D560" s="220" t="s">
        <v>2081</v>
      </c>
      <c r="E560" s="221" t="s">
        <v>2054</v>
      </c>
      <c r="F560" s="220" t="s">
        <v>996</v>
      </c>
      <c r="G560" s="220" t="s">
        <v>996</v>
      </c>
      <c r="H560" s="261" t="str">
        <f>Table10[[#This Row],[Company]]</f>
        <v>NGC Pipeline Company Limited</v>
      </c>
      <c r="I560" s="220" t="s">
        <v>1199</v>
      </c>
      <c r="J560" s="222">
        <f>'[11]NGC PIPELINE COMPANY LIMITED'!$E19/[4]Sheet1!$D$367</f>
        <v>0</v>
      </c>
      <c r="K560" s="220" t="s">
        <v>999</v>
      </c>
      <c r="L560" s="255">
        <v>0</v>
      </c>
    </row>
    <row r="561" spans="2:12" s="220" customFormat="1" ht="31" x14ac:dyDescent="0.4">
      <c r="B561" s="220" t="str">
        <f>VLOOKUP(C561,[1]!Companies[#Data],3,FALSE)</f>
        <v>000119991-0</v>
      </c>
      <c r="C561" s="262" t="str">
        <f t="shared" si="18"/>
        <v>NGC Pipeline Company Limited</v>
      </c>
      <c r="D561" s="220" t="s">
        <v>2081</v>
      </c>
      <c r="E561" s="221" t="s">
        <v>2048</v>
      </c>
      <c r="F561" s="220" t="s">
        <v>996</v>
      </c>
      <c r="G561" s="220" t="s">
        <v>996</v>
      </c>
      <c r="H561" s="261" t="str">
        <f>Table10[[#This Row],[Company]]</f>
        <v>NGC Pipeline Company Limited</v>
      </c>
      <c r="I561" s="220" t="s">
        <v>1199</v>
      </c>
      <c r="J561" s="222">
        <f>'[11]NGC PIPELINE COMPANY LIMITED'!$E20/[4]Sheet1!$D$367</f>
        <v>0</v>
      </c>
      <c r="K561" s="220" t="s">
        <v>999</v>
      </c>
      <c r="L561" s="255">
        <v>0</v>
      </c>
    </row>
    <row r="562" spans="2:12" s="220" customFormat="1" ht="31" x14ac:dyDescent="0.4">
      <c r="B562" s="220" t="str">
        <f>VLOOKUP(C562,[1]!Companies[#Data],3,FALSE)</f>
        <v>000119991-0</v>
      </c>
      <c r="C562" s="262" t="str">
        <f t="shared" si="18"/>
        <v>NGC Pipeline Company Limited</v>
      </c>
      <c r="D562" s="220" t="s">
        <v>2081</v>
      </c>
      <c r="E562" s="221" t="s">
        <v>2085</v>
      </c>
      <c r="F562" s="220" t="s">
        <v>996</v>
      </c>
      <c r="G562" s="220" t="s">
        <v>996</v>
      </c>
      <c r="H562" s="261" t="str">
        <f>Table10[[#This Row],[Company]]</f>
        <v>NGC Pipeline Company Limited</v>
      </c>
      <c r="I562" s="220" t="s">
        <v>1199</v>
      </c>
      <c r="J562" s="222">
        <f>'[11]NGC PIPELINE COMPANY LIMITED'!$E21/[4]Sheet1!$D$367</f>
        <v>0</v>
      </c>
      <c r="K562" s="220" t="s">
        <v>999</v>
      </c>
      <c r="L562" s="255">
        <v>0</v>
      </c>
    </row>
    <row r="563" spans="2:12" s="220" customFormat="1" ht="15.5" x14ac:dyDescent="0.4">
      <c r="B563" s="220" t="str">
        <f>VLOOKUP(C563,[1]!Companies[#Data],3,FALSE)</f>
        <v>000119991-0</v>
      </c>
      <c r="C563" s="262" t="str">
        <f t="shared" si="18"/>
        <v>NGC Pipeline Company Limited</v>
      </c>
      <c r="D563" s="220" t="s">
        <v>2081</v>
      </c>
      <c r="E563" s="221" t="s">
        <v>2107</v>
      </c>
      <c r="F563" s="220" t="s">
        <v>996</v>
      </c>
      <c r="G563" s="220" t="s">
        <v>996</v>
      </c>
      <c r="H563" s="261" t="str">
        <f>Table10[[#This Row],[Company]]</f>
        <v>NGC Pipeline Company Limited</v>
      </c>
      <c r="I563" s="220" t="s">
        <v>1199</v>
      </c>
      <c r="J563" s="222">
        <f>'[11]NGC PIPELINE COMPANY LIMITED'!$E22/[4]Sheet1!$D$367</f>
        <v>0</v>
      </c>
      <c r="K563" s="220" t="s">
        <v>999</v>
      </c>
      <c r="L563" s="255">
        <v>0</v>
      </c>
    </row>
    <row r="564" spans="2:12" s="220" customFormat="1" ht="15.5" x14ac:dyDescent="0.4">
      <c r="B564" s="220" t="str">
        <f>VLOOKUP(C564,[1]!Companies[#Data],3,FALSE)</f>
        <v>000119991-0</v>
      </c>
      <c r="C564" s="262" t="str">
        <f t="shared" si="18"/>
        <v>NGC Pipeline Company Limited</v>
      </c>
      <c r="D564" s="220" t="s">
        <v>2081</v>
      </c>
      <c r="E564" s="221" t="s">
        <v>2075</v>
      </c>
      <c r="F564" s="220" t="s">
        <v>996</v>
      </c>
      <c r="G564" s="220" t="s">
        <v>996</v>
      </c>
      <c r="H564" s="261" t="str">
        <f>Table10[[#This Row],[Company]]</f>
        <v>NGC Pipeline Company Limited</v>
      </c>
      <c r="I564" s="220" t="s">
        <v>1199</v>
      </c>
      <c r="J564" s="222">
        <f>'[11]NGC PIPELINE COMPANY LIMITED'!$E23/[4]Sheet1!$D$367</f>
        <v>0</v>
      </c>
      <c r="K564" s="220" t="s">
        <v>999</v>
      </c>
      <c r="L564" s="255">
        <v>0</v>
      </c>
    </row>
    <row r="565" spans="2:12" s="220" customFormat="1" ht="15.5" x14ac:dyDescent="0.4">
      <c r="B565" s="220" t="str">
        <f>VLOOKUP(C565,[1]!Companies[#Data],3,FALSE)</f>
        <v>000119991-0</v>
      </c>
      <c r="C565" s="262" t="str">
        <f t="shared" si="18"/>
        <v>NGC Pipeline Company Limited</v>
      </c>
      <c r="D565" s="220" t="s">
        <v>2081</v>
      </c>
      <c r="E565" s="221" t="s">
        <v>2076</v>
      </c>
      <c r="F565" s="220" t="s">
        <v>996</v>
      </c>
      <c r="G565" s="220" t="s">
        <v>996</v>
      </c>
      <c r="H565" s="261" t="str">
        <f>Table10[[#This Row],[Company]]</f>
        <v>NGC Pipeline Company Limited</v>
      </c>
      <c r="I565" s="220" t="s">
        <v>1199</v>
      </c>
      <c r="J565" s="222">
        <f>'[11]NGC PIPELINE COMPANY LIMITED'!$E24/[4]Sheet1!$D$367</f>
        <v>0</v>
      </c>
      <c r="K565" s="220" t="s">
        <v>999</v>
      </c>
      <c r="L565" s="255">
        <v>0</v>
      </c>
    </row>
    <row r="566" spans="2:12" s="220" customFormat="1" ht="15.5" x14ac:dyDescent="0.4">
      <c r="B566" s="220" t="str">
        <f>VLOOKUP(C566,[1]!Companies[#Data],3,FALSE)</f>
        <v>000119991-0</v>
      </c>
      <c r="C566" s="262" t="str">
        <f t="shared" si="18"/>
        <v>NGC Pipeline Company Limited</v>
      </c>
      <c r="D566" s="238" t="s">
        <v>1968</v>
      </c>
      <c r="E566" s="221" t="s">
        <v>2059</v>
      </c>
      <c r="F566" s="220" t="s">
        <v>996</v>
      </c>
      <c r="G566" s="220" t="s">
        <v>996</v>
      </c>
      <c r="H566" s="261" t="str">
        <f>Table10[[#This Row],[Company]]</f>
        <v>NGC Pipeline Company Limited</v>
      </c>
      <c r="I566" s="220" t="s">
        <v>1199</v>
      </c>
      <c r="J566" s="222">
        <f>'[11]NGC PIPELINE COMPANY LIMITED'!$E28/[4]Sheet1!$D$367</f>
        <v>0</v>
      </c>
      <c r="K566" s="220" t="s">
        <v>999</v>
      </c>
      <c r="L566" s="255">
        <v>0</v>
      </c>
    </row>
    <row r="567" spans="2:12" s="220" customFormat="1" ht="15.5" x14ac:dyDescent="0.4">
      <c r="B567" s="220" t="str">
        <f>VLOOKUP(C567,[1]!Companies[#Data],3,FALSE)</f>
        <v>000119991-0</v>
      </c>
      <c r="C567" s="262" t="str">
        <f t="shared" si="18"/>
        <v>NGC Pipeline Company Limited</v>
      </c>
      <c r="D567" s="238" t="s">
        <v>1968</v>
      </c>
      <c r="E567" s="221" t="s">
        <v>2108</v>
      </c>
      <c r="F567" s="220" t="s">
        <v>996</v>
      </c>
      <c r="G567" s="220" t="s">
        <v>996</v>
      </c>
      <c r="H567" s="261" t="str">
        <f>Table10[[#This Row],[Company]]</f>
        <v>NGC Pipeline Company Limited</v>
      </c>
      <c r="I567" s="220" t="s">
        <v>1199</v>
      </c>
      <c r="J567" s="222">
        <f>'[11]NGC PIPELINE COMPANY LIMITED'!$E29/[4]Sheet1!$D$367</f>
        <v>0</v>
      </c>
      <c r="K567" s="220" t="s">
        <v>999</v>
      </c>
      <c r="L567" s="255">
        <v>0</v>
      </c>
    </row>
    <row r="568" spans="2:12" s="220" customFormat="1" ht="15.5" x14ac:dyDescent="0.4">
      <c r="B568" s="220" t="str">
        <f>VLOOKUP(C568,[1]!Companies[#Data],3,FALSE)</f>
        <v>000119991-0</v>
      </c>
      <c r="C568" s="262" t="str">
        <f t="shared" si="18"/>
        <v>NGC Pipeline Company Limited</v>
      </c>
      <c r="D568" s="238" t="s">
        <v>1968</v>
      </c>
      <c r="E568" s="221" t="s">
        <v>2083</v>
      </c>
      <c r="F568" s="220" t="s">
        <v>996</v>
      </c>
      <c r="G568" s="220" t="s">
        <v>996</v>
      </c>
      <c r="H568" s="261" t="str">
        <f>Table10[[#This Row],[Company]]</f>
        <v>NGC Pipeline Company Limited</v>
      </c>
      <c r="I568" s="220" t="s">
        <v>1199</v>
      </c>
      <c r="J568" s="222">
        <f>'[11]NGC PIPELINE COMPANY LIMITED'!$E30/[4]Sheet1!$D$367</f>
        <v>0</v>
      </c>
      <c r="K568" s="220" t="s">
        <v>999</v>
      </c>
      <c r="L568" s="255">
        <v>0</v>
      </c>
    </row>
    <row r="569" spans="2:12" s="220" customFormat="1" ht="15.5" x14ac:dyDescent="0.4">
      <c r="B569" s="220" t="str">
        <f>VLOOKUP(C569,[1]!Companies[#Data],3,FALSE)</f>
        <v>000119991-0</v>
      </c>
      <c r="C569" s="262" t="str">
        <f t="shared" si="18"/>
        <v>NGC Pipeline Company Limited</v>
      </c>
      <c r="D569" s="238" t="s">
        <v>1968</v>
      </c>
      <c r="E569" s="221" t="s">
        <v>2109</v>
      </c>
      <c r="F569" s="220" t="s">
        <v>996</v>
      </c>
      <c r="G569" s="220" t="s">
        <v>996</v>
      </c>
      <c r="H569" s="261" t="str">
        <f>Table10[[#This Row],[Company]]</f>
        <v>NGC Pipeline Company Limited</v>
      </c>
      <c r="I569" s="220" t="s">
        <v>1199</v>
      </c>
      <c r="J569" s="222">
        <f>'[11]NGC PIPELINE COMPANY LIMITED'!$E31/[4]Sheet1!$D$367</f>
        <v>0</v>
      </c>
      <c r="K569" s="220" t="s">
        <v>999</v>
      </c>
      <c r="L569" s="255">
        <v>0</v>
      </c>
    </row>
    <row r="570" spans="2:12" s="220" customFormat="1" ht="15.5" x14ac:dyDescent="0.4">
      <c r="B570" s="220" t="str">
        <f>VLOOKUP(C570,[1]!Companies[#Data],3,FALSE)</f>
        <v>000119991-0</v>
      </c>
      <c r="C570" s="262" t="str">
        <f t="shared" si="18"/>
        <v>NGC Pipeline Company Limited</v>
      </c>
      <c r="D570" s="238" t="s">
        <v>1968</v>
      </c>
      <c r="E570" s="221" t="s">
        <v>2073</v>
      </c>
      <c r="F570" s="220" t="s">
        <v>996</v>
      </c>
      <c r="G570" s="220" t="s">
        <v>996</v>
      </c>
      <c r="H570" s="261" t="str">
        <f>Table10[[#This Row],[Company]]</f>
        <v>NGC Pipeline Company Limited</v>
      </c>
      <c r="I570" s="220" t="s">
        <v>1199</v>
      </c>
      <c r="J570" s="222">
        <f>'[11]NGC PIPELINE COMPANY LIMITED'!$E32/[4]Sheet1!$D$367</f>
        <v>0</v>
      </c>
      <c r="K570" s="220" t="s">
        <v>999</v>
      </c>
      <c r="L570" s="255">
        <v>0</v>
      </c>
    </row>
    <row r="571" spans="2:12" s="220" customFormat="1" ht="31" x14ac:dyDescent="0.4">
      <c r="B571" s="220" t="str">
        <f>VLOOKUP(C571,[1]!Companies[#Data],3,FALSE)</f>
        <v>000119991-0</v>
      </c>
      <c r="C571" s="262" t="str">
        <f t="shared" si="18"/>
        <v>NGC Pipeline Company Limited</v>
      </c>
      <c r="D571" s="238" t="s">
        <v>1968</v>
      </c>
      <c r="E571" s="221" t="s">
        <v>2062</v>
      </c>
      <c r="F571" s="220" t="s">
        <v>996</v>
      </c>
      <c r="G571" s="220" t="s">
        <v>996</v>
      </c>
      <c r="H571" s="261" t="str">
        <f>Table10[[#This Row],[Company]]</f>
        <v>NGC Pipeline Company Limited</v>
      </c>
      <c r="I571" s="220" t="s">
        <v>1199</v>
      </c>
      <c r="J571" s="222">
        <f>'[11]NGC PIPELINE COMPANY LIMITED'!$E33/[4]Sheet1!$D$367</f>
        <v>0</v>
      </c>
      <c r="K571" s="220" t="s">
        <v>999</v>
      </c>
      <c r="L571" s="255">
        <v>0</v>
      </c>
    </row>
    <row r="572" spans="2:12" s="220" customFormat="1" ht="15.5" x14ac:dyDescent="0.4">
      <c r="B572" s="220" t="str">
        <f>VLOOKUP(C572,[1]!Companies[#Data],3,FALSE)</f>
        <v>000119991-0</v>
      </c>
      <c r="C572" s="262" t="str">
        <f t="shared" si="18"/>
        <v>NGC Pipeline Company Limited</v>
      </c>
      <c r="D572" s="238" t="s">
        <v>1968</v>
      </c>
      <c r="E572" s="221" t="s">
        <v>2110</v>
      </c>
      <c r="F572" s="220" t="s">
        <v>996</v>
      </c>
      <c r="G572" s="220" t="s">
        <v>996</v>
      </c>
      <c r="H572" s="261" t="str">
        <f>Table10[[#This Row],[Company]]</f>
        <v>NGC Pipeline Company Limited</v>
      </c>
      <c r="I572" s="220" t="s">
        <v>1199</v>
      </c>
      <c r="J572" s="222">
        <f>'[11]NGC PIPELINE COMPANY LIMITED'!$E34/[4]Sheet1!$D$367</f>
        <v>0</v>
      </c>
      <c r="K572" s="220" t="s">
        <v>999</v>
      </c>
      <c r="L572" s="255">
        <v>0</v>
      </c>
    </row>
    <row r="573" spans="2:12" s="220" customFormat="1" ht="15.5" x14ac:dyDescent="0.4">
      <c r="B573" s="220" t="str">
        <f>VLOOKUP(C573,[1]!Companies[#Data],3,FALSE)</f>
        <v>000119991-0</v>
      </c>
      <c r="C573" s="262" t="str">
        <f t="shared" si="18"/>
        <v>NGC Pipeline Company Limited</v>
      </c>
      <c r="D573" s="238" t="s">
        <v>1968</v>
      </c>
      <c r="E573" s="221" t="s">
        <v>2111</v>
      </c>
      <c r="F573" s="220" t="s">
        <v>996</v>
      </c>
      <c r="G573" s="220" t="s">
        <v>996</v>
      </c>
      <c r="H573" s="261" t="str">
        <f>Table10[[#This Row],[Company]]</f>
        <v>NGC Pipeline Company Limited</v>
      </c>
      <c r="I573" s="220" t="s">
        <v>1199</v>
      </c>
      <c r="J573" s="222">
        <f>'[11]NGC PIPELINE COMPANY LIMITED'!$E35/[4]Sheet1!$D$367</f>
        <v>0</v>
      </c>
      <c r="K573" s="220" t="s">
        <v>999</v>
      </c>
      <c r="L573" s="255">
        <v>0</v>
      </c>
    </row>
    <row r="574" spans="2:12" s="220" customFormat="1" ht="15.5" x14ac:dyDescent="0.4">
      <c r="B574" s="220" t="str">
        <f>VLOOKUP(C574,[1]!Companies[#Data],3,FALSE)</f>
        <v>000119991-0</v>
      </c>
      <c r="C574" s="262" t="str">
        <f t="shared" si="18"/>
        <v>NGC Pipeline Company Limited</v>
      </c>
      <c r="D574" s="238" t="s">
        <v>1968</v>
      </c>
      <c r="E574" s="221" t="s">
        <v>2112</v>
      </c>
      <c r="F574" s="220" t="s">
        <v>996</v>
      </c>
      <c r="G574" s="220" t="s">
        <v>996</v>
      </c>
      <c r="H574" s="261" t="str">
        <f>Table10[[#This Row],[Company]]</f>
        <v>NGC Pipeline Company Limited</v>
      </c>
      <c r="I574" s="220" t="s">
        <v>1199</v>
      </c>
      <c r="J574" s="222">
        <f>'[11]NGC PIPELINE COMPANY LIMITED'!$E36/[4]Sheet1!$D$367</f>
        <v>0</v>
      </c>
      <c r="K574" s="220" t="s">
        <v>999</v>
      </c>
      <c r="L574" s="255">
        <v>0</v>
      </c>
    </row>
    <row r="575" spans="2:12" s="220" customFormat="1" ht="15.5" x14ac:dyDescent="0.4">
      <c r="B575" s="220" t="str">
        <f>VLOOKUP(C575,[1]!Companies[#Data],3,FALSE)</f>
        <v>000119991-0</v>
      </c>
      <c r="C575" s="262" t="str">
        <f t="shared" si="18"/>
        <v>NGC Pipeline Company Limited</v>
      </c>
      <c r="D575" s="238" t="s">
        <v>1968</v>
      </c>
      <c r="E575" s="221" t="s">
        <v>2113</v>
      </c>
      <c r="F575" s="220" t="s">
        <v>996</v>
      </c>
      <c r="G575" s="220" t="s">
        <v>996</v>
      </c>
      <c r="H575" s="261" t="str">
        <f>Table10[[#This Row],[Company]]</f>
        <v>NGC Pipeline Company Limited</v>
      </c>
      <c r="I575" s="220" t="s">
        <v>1199</v>
      </c>
      <c r="J575" s="222">
        <f>'[11]NGC PIPELINE COMPANY LIMITED'!$E37/[4]Sheet1!$D$367</f>
        <v>0</v>
      </c>
      <c r="K575" s="220" t="s">
        <v>999</v>
      </c>
      <c r="L575" s="255">
        <v>0</v>
      </c>
    </row>
    <row r="576" spans="2:12" s="220" customFormat="1" ht="15.5" x14ac:dyDescent="0.4">
      <c r="B576" s="220" t="str">
        <f>VLOOKUP(C576,[1]!Companies[#Data],3,FALSE)</f>
        <v>000119991-0</v>
      </c>
      <c r="C576" s="262" t="str">
        <f t="shared" si="18"/>
        <v>NGC Pipeline Company Limited</v>
      </c>
      <c r="D576" s="238" t="s">
        <v>1968</v>
      </c>
      <c r="E576" s="221" t="s">
        <v>2074</v>
      </c>
      <c r="F576" s="220" t="s">
        <v>996</v>
      </c>
      <c r="G576" s="220" t="s">
        <v>996</v>
      </c>
      <c r="H576" s="261" t="str">
        <f>Table10[[#This Row],[Company]]</f>
        <v>NGC Pipeline Company Limited</v>
      </c>
      <c r="I576" s="220" t="s">
        <v>1199</v>
      </c>
      <c r="J576" s="222">
        <f>'[11]NGC PIPELINE COMPANY LIMITED'!$E38/[4]Sheet1!$D$367</f>
        <v>0</v>
      </c>
      <c r="K576" s="220" t="s">
        <v>999</v>
      </c>
      <c r="L576" s="255">
        <v>0</v>
      </c>
    </row>
    <row r="577" spans="2:12" s="220" customFormat="1" ht="15.5" x14ac:dyDescent="0.4">
      <c r="B577" s="220" t="str">
        <f>VLOOKUP(C577,[1]!Companies[#Data],3,FALSE)</f>
        <v>000119991-0</v>
      </c>
      <c r="C577" s="262" t="str">
        <f t="shared" si="18"/>
        <v>NGC Pipeline Company Limited</v>
      </c>
      <c r="D577" s="238" t="s">
        <v>1968</v>
      </c>
      <c r="E577" s="221" t="s">
        <v>2064</v>
      </c>
      <c r="F577" s="220" t="s">
        <v>996</v>
      </c>
      <c r="G577" s="220" t="s">
        <v>996</v>
      </c>
      <c r="H577" s="261" t="str">
        <f>Table10[[#This Row],[Company]]</f>
        <v>NGC Pipeline Company Limited</v>
      </c>
      <c r="I577" s="220" t="s">
        <v>1199</v>
      </c>
      <c r="J577" s="222">
        <f>'[11]NGC PIPELINE COMPANY LIMITED'!$E39/[4]Sheet1!$D$367</f>
        <v>0</v>
      </c>
      <c r="K577" s="220" t="s">
        <v>999</v>
      </c>
      <c r="L577" s="255">
        <v>0</v>
      </c>
    </row>
    <row r="578" spans="2:12" s="220" customFormat="1" ht="15.5" x14ac:dyDescent="0.4">
      <c r="B578" s="220" t="str">
        <f>VLOOKUP(C578,[1]!Companies[#Data],3,FALSE)</f>
        <v>000119991-0</v>
      </c>
      <c r="C578" s="262" t="str">
        <f t="shared" si="18"/>
        <v>NGC Pipeline Company Limited</v>
      </c>
      <c r="D578" s="238" t="s">
        <v>1968</v>
      </c>
      <c r="E578" s="221" t="s">
        <v>2065</v>
      </c>
      <c r="F578" s="220" t="s">
        <v>996</v>
      </c>
      <c r="G578" s="220" t="s">
        <v>996</v>
      </c>
      <c r="H578" s="261" t="str">
        <f>Table10[[#This Row],[Company]]</f>
        <v>NGC Pipeline Company Limited</v>
      </c>
      <c r="I578" s="220" t="s">
        <v>1199</v>
      </c>
      <c r="J578" s="222">
        <f>'[11]NGC PIPELINE COMPANY LIMITED'!$E40/[4]Sheet1!$D$367</f>
        <v>0</v>
      </c>
      <c r="K578" s="220" t="s">
        <v>999</v>
      </c>
      <c r="L578" s="255">
        <v>0</v>
      </c>
    </row>
    <row r="579" spans="2:12" s="220" customFormat="1" ht="15.5" x14ac:dyDescent="0.4">
      <c r="B579" s="220" t="str">
        <f>VLOOKUP(C579,[1]!Companies[#Data],3,FALSE)</f>
        <v>000119991-0</v>
      </c>
      <c r="C579" s="262" t="str">
        <f t="shared" si="18"/>
        <v>NGC Pipeline Company Limited</v>
      </c>
      <c r="D579" s="238" t="s">
        <v>1968</v>
      </c>
      <c r="E579" s="221" t="s">
        <v>2114</v>
      </c>
      <c r="F579" s="220" t="s">
        <v>996</v>
      </c>
      <c r="G579" s="220" t="s">
        <v>996</v>
      </c>
      <c r="H579" s="261" t="str">
        <f>Table10[[#This Row],[Company]]</f>
        <v>NGC Pipeline Company Limited</v>
      </c>
      <c r="I579" s="220" t="s">
        <v>1199</v>
      </c>
      <c r="J579" s="222">
        <f>'[11]NGC PIPELINE COMPANY LIMITED'!$E41/[4]Sheet1!$D$367</f>
        <v>0</v>
      </c>
      <c r="K579" s="220" t="s">
        <v>999</v>
      </c>
      <c r="L579" s="255">
        <v>0</v>
      </c>
    </row>
    <row r="580" spans="2:12" s="220" customFormat="1" ht="15.5" x14ac:dyDescent="0.4">
      <c r="B580" s="220" t="str">
        <f>VLOOKUP(C580,[1]!Companies[#Data],3,FALSE)</f>
        <v>000119991-0</v>
      </c>
      <c r="C580" s="262" t="str">
        <f t="shared" si="18"/>
        <v>NGC Pipeline Company Limited</v>
      </c>
      <c r="D580" s="238" t="s">
        <v>1968</v>
      </c>
      <c r="E580" s="221" t="s">
        <v>2069</v>
      </c>
      <c r="F580" s="220" t="s">
        <v>996</v>
      </c>
      <c r="G580" s="220" t="s">
        <v>996</v>
      </c>
      <c r="H580" s="261" t="str">
        <f>Table10[[#This Row],[Company]]</f>
        <v>NGC Pipeline Company Limited</v>
      </c>
      <c r="I580" s="220" t="s">
        <v>1199</v>
      </c>
      <c r="J580" s="222">
        <f>'[11]NGC PIPELINE COMPANY LIMITED'!$E42/[4]Sheet1!$D$367</f>
        <v>0</v>
      </c>
      <c r="K580" s="220" t="s">
        <v>999</v>
      </c>
      <c r="L580" s="255">
        <v>0</v>
      </c>
    </row>
    <row r="581" spans="2:12" s="220" customFormat="1" ht="15.5" x14ac:dyDescent="0.4">
      <c r="B581" s="220" t="str">
        <f>VLOOKUP(C581,[1]!Companies[#Data],3,FALSE)</f>
        <v>000119991-0</v>
      </c>
      <c r="C581" s="262" t="str">
        <f t="shared" si="18"/>
        <v>NGC Pipeline Company Limited</v>
      </c>
      <c r="D581" s="238" t="s">
        <v>1968</v>
      </c>
      <c r="E581" s="221" t="s">
        <v>2070</v>
      </c>
      <c r="F581" s="220" t="s">
        <v>996</v>
      </c>
      <c r="G581" s="220" t="s">
        <v>996</v>
      </c>
      <c r="H581" s="261" t="str">
        <f>Table10[[#This Row],[Company]]</f>
        <v>NGC Pipeline Company Limited</v>
      </c>
      <c r="I581" s="220" t="s">
        <v>1199</v>
      </c>
      <c r="J581" s="222">
        <f>'[11]NGC PIPELINE COMPANY LIMITED'!$E43/[4]Sheet1!$D$367</f>
        <v>0</v>
      </c>
      <c r="K581" s="220" t="s">
        <v>999</v>
      </c>
      <c r="L581" s="255">
        <v>0</v>
      </c>
    </row>
    <row r="582" spans="2:12" s="220" customFormat="1" ht="15.5" x14ac:dyDescent="0.4">
      <c r="B582" s="220" t="str">
        <f>VLOOKUP(C582,[1]!Companies[#Data],3,FALSE)</f>
        <v>000119991-0</v>
      </c>
      <c r="C582" s="262" t="str">
        <f t="shared" si="18"/>
        <v>NGC Pipeline Company Limited</v>
      </c>
      <c r="D582" s="238" t="s">
        <v>1968</v>
      </c>
      <c r="E582" s="221" t="s">
        <v>2115</v>
      </c>
      <c r="F582" s="220" t="s">
        <v>996</v>
      </c>
      <c r="G582" s="220" t="s">
        <v>996</v>
      </c>
      <c r="H582" s="261" t="str">
        <f>Table10[[#This Row],[Company]]</f>
        <v>NGC Pipeline Company Limited</v>
      </c>
      <c r="I582" s="220" t="s">
        <v>1199</v>
      </c>
      <c r="J582" s="222">
        <f>'[11]NGC PIPELINE COMPANY LIMITED'!$E44/[4]Sheet1!$D$367</f>
        <v>0</v>
      </c>
      <c r="K582" s="220" t="s">
        <v>999</v>
      </c>
      <c r="L582" s="255">
        <v>0</v>
      </c>
    </row>
    <row r="583" spans="2:12" s="220" customFormat="1" ht="15.5" x14ac:dyDescent="0.4">
      <c r="B583" s="220" t="str">
        <f>VLOOKUP(C583,[1]!Companies[#Data],3,FALSE)</f>
        <v>000119991-0</v>
      </c>
      <c r="C583" s="262" t="str">
        <f t="shared" si="18"/>
        <v>NGC Pipeline Company Limited</v>
      </c>
      <c r="D583" s="238" t="s">
        <v>1968</v>
      </c>
      <c r="E583" s="221" t="s">
        <v>2072</v>
      </c>
      <c r="F583" s="220" t="s">
        <v>996</v>
      </c>
      <c r="G583" s="220" t="s">
        <v>996</v>
      </c>
      <c r="H583" s="261" t="str">
        <f>Table10[[#This Row],[Company]]</f>
        <v>NGC Pipeline Company Limited</v>
      </c>
      <c r="I583" s="220" t="s">
        <v>1199</v>
      </c>
      <c r="J583" s="222">
        <f>'[11]NGC PIPELINE COMPANY LIMITED'!$E45/[4]Sheet1!$D$367</f>
        <v>0</v>
      </c>
      <c r="K583" s="220" t="s">
        <v>999</v>
      </c>
      <c r="L583" s="255">
        <v>0</v>
      </c>
    </row>
    <row r="584" spans="2:12" s="220" customFormat="1" ht="15.5" x14ac:dyDescent="0.4">
      <c r="B584" s="220" t="str">
        <f>VLOOKUP(C584,[1]!Companies[#Data],3,FALSE)</f>
        <v>000119991-0</v>
      </c>
      <c r="C584" s="262" t="str">
        <f t="shared" si="18"/>
        <v>NGC Pipeline Company Limited</v>
      </c>
      <c r="D584" s="220" t="s">
        <v>2081</v>
      </c>
      <c r="E584" s="221" t="s">
        <v>2116</v>
      </c>
      <c r="F584" s="220" t="s">
        <v>996</v>
      </c>
      <c r="G584" s="220" t="s">
        <v>996</v>
      </c>
      <c r="H584" s="261" t="str">
        <f>Table10[[#This Row],[Company]]</f>
        <v>NGC Pipeline Company Limited</v>
      </c>
      <c r="I584" s="220" t="s">
        <v>1199</v>
      </c>
      <c r="J584" s="222">
        <f>'[11]NGC PIPELINE COMPANY LIMITED'!$E$50/[4]Sheet1!$D$367</f>
        <v>0</v>
      </c>
      <c r="K584" s="220" t="s">
        <v>999</v>
      </c>
      <c r="L584" s="255">
        <v>0</v>
      </c>
    </row>
    <row r="585" spans="2:12" s="220" customFormat="1" ht="15.5" x14ac:dyDescent="0.4">
      <c r="B585" s="220" t="str">
        <f>VLOOKUP(C585,[1]!Companies[#Data],3,FALSE)</f>
        <v>000170033-8</v>
      </c>
      <c r="C585" s="262" t="str">
        <f>'[1]Part 3 - Reporting entities'!B46</f>
        <v>The National Gas Company of Trinidad and Tobago  Limited</v>
      </c>
      <c r="D585" s="220" t="s">
        <v>2081</v>
      </c>
      <c r="E585" s="221" t="s">
        <v>2082</v>
      </c>
      <c r="F585" s="220" t="s">
        <v>996</v>
      </c>
      <c r="G585" s="220" t="s">
        <v>996</v>
      </c>
      <c r="H585" s="261" t="str">
        <f>Table10[[#This Row],[Company]]</f>
        <v>The National Gas Company of Trinidad and Tobago  Limited</v>
      </c>
      <c r="I585" s="220" t="s">
        <v>1199</v>
      </c>
      <c r="J585" s="222">
        <f>'[11]THE NATIONAL GAS COMPANY OF T&amp;T'!$E14/[4]Sheet1!$D$367</f>
        <v>8581198.6913657114</v>
      </c>
      <c r="K585" s="220" t="s">
        <v>999</v>
      </c>
      <c r="L585" s="255">
        <v>0</v>
      </c>
    </row>
    <row r="586" spans="2:12" s="220" customFormat="1" ht="15.5" x14ac:dyDescent="0.4">
      <c r="B586" s="220" t="str">
        <f>VLOOKUP(C586,[1]!Companies[#Data],3,FALSE)</f>
        <v>000170033-8</v>
      </c>
      <c r="C586" s="262" t="str">
        <f>C585</f>
        <v>The National Gas Company of Trinidad and Tobago  Limited</v>
      </c>
      <c r="D586" s="220" t="s">
        <v>2081</v>
      </c>
      <c r="E586" s="221" t="s">
        <v>2050</v>
      </c>
      <c r="F586" s="220" t="s">
        <v>996</v>
      </c>
      <c r="G586" s="220" t="s">
        <v>996</v>
      </c>
      <c r="H586" s="261" t="str">
        <f>Table10[[#This Row],[Company]]</f>
        <v>The National Gas Company of Trinidad and Tobago  Limited</v>
      </c>
      <c r="I586" s="220" t="s">
        <v>1199</v>
      </c>
      <c r="J586" s="222">
        <f>'[11]THE NATIONAL GAS COMPANY OF T&amp;T'!$E15/[4]Sheet1!$D$367</f>
        <v>9543445.5142508559</v>
      </c>
      <c r="K586" s="220" t="s">
        <v>999</v>
      </c>
      <c r="L586" s="255">
        <v>0</v>
      </c>
    </row>
    <row r="587" spans="2:12" s="220" customFormat="1" ht="15.5" x14ac:dyDescent="0.4">
      <c r="B587" s="220" t="str">
        <f>VLOOKUP(C587,[1]!Companies[#Data],3,FALSE)</f>
        <v>000170033-8</v>
      </c>
      <c r="C587" s="262" t="str">
        <f t="shared" ref="C587:C614" si="19">C586</f>
        <v>The National Gas Company of Trinidad and Tobago  Limited</v>
      </c>
      <c r="D587" s="220" t="s">
        <v>2081</v>
      </c>
      <c r="E587" s="221" t="s">
        <v>2051</v>
      </c>
      <c r="F587" s="220" t="s">
        <v>996</v>
      </c>
      <c r="G587" s="220" t="s">
        <v>996</v>
      </c>
      <c r="H587" s="261" t="str">
        <f>Table10[[#This Row],[Company]]</f>
        <v>The National Gas Company of Trinidad and Tobago  Limited</v>
      </c>
      <c r="I587" s="220" t="s">
        <v>1199</v>
      </c>
      <c r="J587" s="222">
        <f>'[11]THE NATIONAL GAS COMPANY OF T&amp;T'!$E16/[4]Sheet1!$D$367</f>
        <v>953900.50489553739</v>
      </c>
      <c r="K587" s="220" t="s">
        <v>999</v>
      </c>
      <c r="L587" s="255">
        <v>0</v>
      </c>
    </row>
    <row r="588" spans="2:12" s="220" customFormat="1" ht="15.5" x14ac:dyDescent="0.4">
      <c r="B588" s="220" t="str">
        <f>VLOOKUP(C588,[1]!Companies[#Data],3,FALSE)</f>
        <v>000170033-8</v>
      </c>
      <c r="C588" s="262" t="str">
        <f t="shared" si="19"/>
        <v>The National Gas Company of Trinidad and Tobago  Limited</v>
      </c>
      <c r="D588" s="220" t="s">
        <v>2081</v>
      </c>
      <c r="E588" s="221" t="s">
        <v>2049</v>
      </c>
      <c r="F588" s="220" t="s">
        <v>996</v>
      </c>
      <c r="G588" s="220" t="s">
        <v>996</v>
      </c>
      <c r="H588" s="261" t="str">
        <f>Table10[[#This Row],[Company]]</f>
        <v>The National Gas Company of Trinidad and Tobago  Limited</v>
      </c>
      <c r="I588" s="220" t="s">
        <v>1199</v>
      </c>
      <c r="J588" s="222">
        <f>'[11]THE NATIONAL GAS COMPANY OF T&amp;T'!$E17/[4]Sheet1!$D$367</f>
        <v>26310054.9773825</v>
      </c>
      <c r="K588" s="220" t="s">
        <v>999</v>
      </c>
      <c r="L588" s="255">
        <v>0</v>
      </c>
    </row>
    <row r="589" spans="2:12" s="220" customFormat="1" ht="15.5" x14ac:dyDescent="0.4">
      <c r="B589" s="220" t="str">
        <f>VLOOKUP(C589,[1]!Companies[#Data],3,FALSE)</f>
        <v>000170033-8</v>
      </c>
      <c r="C589" s="262" t="str">
        <f t="shared" si="19"/>
        <v>The National Gas Company of Trinidad and Tobago  Limited</v>
      </c>
      <c r="D589" s="220" t="s">
        <v>2081</v>
      </c>
      <c r="E589" s="221" t="s">
        <v>2057</v>
      </c>
      <c r="F589" s="220" t="s">
        <v>996</v>
      </c>
      <c r="G589" s="220" t="s">
        <v>996</v>
      </c>
      <c r="H589" s="261" t="str">
        <f>Table10[[#This Row],[Company]]</f>
        <v>The National Gas Company of Trinidad and Tobago  Limited</v>
      </c>
      <c r="I589" s="220" t="s">
        <v>1199</v>
      </c>
      <c r="J589" s="222">
        <f>'[11]THE NATIONAL GAS COMPANY OF T&amp;T'!$E18/[4]Sheet1!$D$367</f>
        <v>10960922.98740788</v>
      </c>
      <c r="K589" s="220" t="s">
        <v>999</v>
      </c>
      <c r="L589" s="255">
        <v>0</v>
      </c>
    </row>
    <row r="590" spans="2:12" s="220" customFormat="1" ht="15.5" x14ac:dyDescent="0.4">
      <c r="B590" s="220" t="str">
        <f>VLOOKUP(C590,[1]!Companies[#Data],3,FALSE)</f>
        <v>000170033-8</v>
      </c>
      <c r="C590" s="262" t="str">
        <f t="shared" si="19"/>
        <v>The National Gas Company of Trinidad and Tobago  Limited</v>
      </c>
      <c r="D590" s="220" t="s">
        <v>2081</v>
      </c>
      <c r="E590" s="221" t="s">
        <v>2054</v>
      </c>
      <c r="F590" s="220" t="s">
        <v>996</v>
      </c>
      <c r="G590" s="220" t="s">
        <v>996</v>
      </c>
      <c r="H590" s="261" t="str">
        <f>Table10[[#This Row],[Company]]</f>
        <v>The National Gas Company of Trinidad and Tobago  Limited</v>
      </c>
      <c r="I590" s="220" t="s">
        <v>1199</v>
      </c>
      <c r="J590" s="222">
        <f>'[11]THE NATIONAL GAS COMPANY OF T&amp;T'!$E19/[4]Sheet1!$D$367</f>
        <v>0</v>
      </c>
      <c r="K590" s="220" t="s">
        <v>999</v>
      </c>
      <c r="L590" s="255">
        <v>0</v>
      </c>
    </row>
    <row r="591" spans="2:12" s="220" customFormat="1" ht="31" x14ac:dyDescent="0.4">
      <c r="B591" s="220" t="str">
        <f>VLOOKUP(C591,[1]!Companies[#Data],3,FALSE)</f>
        <v>000170033-8</v>
      </c>
      <c r="C591" s="262" t="str">
        <f t="shared" si="19"/>
        <v>The National Gas Company of Trinidad and Tobago  Limited</v>
      </c>
      <c r="D591" s="220" t="s">
        <v>2081</v>
      </c>
      <c r="E591" s="221" t="s">
        <v>2048</v>
      </c>
      <c r="F591" s="220" t="s">
        <v>996</v>
      </c>
      <c r="G591" s="220" t="s">
        <v>996</v>
      </c>
      <c r="H591" s="261" t="str">
        <f>Table10[[#This Row],[Company]]</f>
        <v>The National Gas Company of Trinidad and Tobago  Limited</v>
      </c>
      <c r="I591" s="220" t="s">
        <v>1199</v>
      </c>
      <c r="J591" s="222">
        <f>'[11]THE NATIONAL GAS COMPANY OF T&amp;T'!$E20/[4]Sheet1!$D$367</f>
        <v>0</v>
      </c>
      <c r="K591" s="220" t="s">
        <v>999</v>
      </c>
      <c r="L591" s="255">
        <v>0</v>
      </c>
    </row>
    <row r="592" spans="2:12" s="220" customFormat="1" ht="31" x14ac:dyDescent="0.4">
      <c r="B592" s="220" t="str">
        <f>VLOOKUP(C592,[1]!Companies[#Data],3,FALSE)</f>
        <v>000170033-8</v>
      </c>
      <c r="C592" s="262" t="str">
        <f t="shared" si="19"/>
        <v>The National Gas Company of Trinidad and Tobago  Limited</v>
      </c>
      <c r="D592" s="220" t="s">
        <v>2081</v>
      </c>
      <c r="E592" s="221" t="s">
        <v>2085</v>
      </c>
      <c r="F592" s="220" t="s">
        <v>996</v>
      </c>
      <c r="G592" s="220" t="s">
        <v>996</v>
      </c>
      <c r="H592" s="261" t="str">
        <f>Table10[[#This Row],[Company]]</f>
        <v>The National Gas Company of Trinidad and Tobago  Limited</v>
      </c>
      <c r="I592" s="220" t="s">
        <v>1199</v>
      </c>
      <c r="J592" s="222">
        <f>'[11]THE NATIONAL GAS COMPANY OF T&amp;T'!$E21/[4]Sheet1!$D$367</f>
        <v>0</v>
      </c>
      <c r="K592" s="220" t="s">
        <v>999</v>
      </c>
      <c r="L592" s="255">
        <v>0</v>
      </c>
    </row>
    <row r="593" spans="2:12" s="220" customFormat="1" ht="15.5" x14ac:dyDescent="0.4">
      <c r="B593" s="220" t="str">
        <f>VLOOKUP(C593,[1]!Companies[#Data],3,FALSE)</f>
        <v>000170033-8</v>
      </c>
      <c r="C593" s="262" t="str">
        <f t="shared" si="19"/>
        <v>The National Gas Company of Trinidad and Tobago  Limited</v>
      </c>
      <c r="D593" s="220" t="s">
        <v>2081</v>
      </c>
      <c r="E593" s="221" t="s">
        <v>2107</v>
      </c>
      <c r="F593" s="220" t="s">
        <v>996</v>
      </c>
      <c r="G593" s="220" t="s">
        <v>996</v>
      </c>
      <c r="H593" s="261" t="str">
        <f>Table10[[#This Row],[Company]]</f>
        <v>The National Gas Company of Trinidad and Tobago  Limited</v>
      </c>
      <c r="I593" s="220" t="s">
        <v>1199</v>
      </c>
      <c r="J593" s="222">
        <f>'[11]THE NATIONAL GAS COMPANY OF T&amp;T'!$E22/[4]Sheet1!$D$367</f>
        <v>0</v>
      </c>
      <c r="K593" s="220" t="s">
        <v>999</v>
      </c>
      <c r="L593" s="255">
        <v>0</v>
      </c>
    </row>
    <row r="594" spans="2:12" s="220" customFormat="1" ht="15.5" x14ac:dyDescent="0.4">
      <c r="B594" s="220" t="str">
        <f>VLOOKUP(C594,[1]!Companies[#Data],3,FALSE)</f>
        <v>000170033-8</v>
      </c>
      <c r="C594" s="262" t="str">
        <f t="shared" si="19"/>
        <v>The National Gas Company of Trinidad and Tobago  Limited</v>
      </c>
      <c r="D594" s="220" t="s">
        <v>2081</v>
      </c>
      <c r="E594" s="221" t="s">
        <v>2075</v>
      </c>
      <c r="F594" s="220" t="s">
        <v>996</v>
      </c>
      <c r="G594" s="220" t="s">
        <v>996</v>
      </c>
      <c r="H594" s="261" t="str">
        <f>Table10[[#This Row],[Company]]</f>
        <v>The National Gas Company of Trinidad and Tobago  Limited</v>
      </c>
      <c r="I594" s="220" t="s">
        <v>1199</v>
      </c>
      <c r="J594" s="222">
        <f>'[11]THE NATIONAL GAS COMPANY OF T&amp;T'!$E23/[4]Sheet1!$D$367</f>
        <v>0</v>
      </c>
      <c r="K594" s="220" t="s">
        <v>999</v>
      </c>
      <c r="L594" s="255">
        <v>0</v>
      </c>
    </row>
    <row r="595" spans="2:12" s="220" customFormat="1" ht="15.5" x14ac:dyDescent="0.4">
      <c r="B595" s="220" t="str">
        <f>VLOOKUP(C595,[1]!Companies[#Data],3,FALSE)</f>
        <v>000170033-8</v>
      </c>
      <c r="C595" s="262" t="str">
        <f t="shared" si="19"/>
        <v>The National Gas Company of Trinidad and Tobago  Limited</v>
      </c>
      <c r="D595" s="220" t="s">
        <v>2081</v>
      </c>
      <c r="E595" s="221" t="s">
        <v>2076</v>
      </c>
      <c r="F595" s="220" t="s">
        <v>996</v>
      </c>
      <c r="G595" s="220" t="s">
        <v>996</v>
      </c>
      <c r="H595" s="261" t="str">
        <f>Table10[[#This Row],[Company]]</f>
        <v>The National Gas Company of Trinidad and Tobago  Limited</v>
      </c>
      <c r="I595" s="220" t="s">
        <v>1199</v>
      </c>
      <c r="J595" s="222">
        <f>'[11]THE NATIONAL GAS COMPANY OF T&amp;T'!$E24/[4]Sheet1!$D$367</f>
        <v>0</v>
      </c>
      <c r="K595" s="220" t="s">
        <v>999</v>
      </c>
      <c r="L595" s="255">
        <v>0</v>
      </c>
    </row>
    <row r="596" spans="2:12" s="220" customFormat="1" ht="15.5" x14ac:dyDescent="0.4">
      <c r="B596" s="220" t="str">
        <f>VLOOKUP(C596,[1]!Companies[#Data],3,FALSE)</f>
        <v>000170033-8</v>
      </c>
      <c r="C596" s="262" t="str">
        <f t="shared" si="19"/>
        <v>The National Gas Company of Trinidad and Tobago  Limited</v>
      </c>
      <c r="D596" s="238" t="s">
        <v>1968</v>
      </c>
      <c r="E596" s="221" t="s">
        <v>2059</v>
      </c>
      <c r="F596" s="220" t="s">
        <v>996</v>
      </c>
      <c r="G596" s="220" t="s">
        <v>996</v>
      </c>
      <c r="H596" s="261" t="str">
        <f>Table10[[#This Row],[Company]]</f>
        <v>The National Gas Company of Trinidad and Tobago  Limited</v>
      </c>
      <c r="I596" s="220" t="s">
        <v>1199</v>
      </c>
      <c r="J596" s="222">
        <f>'[11]THE NATIONAL GAS COMPANY OF T&amp;T'!$E28/[4]Sheet1!$D$367</f>
        <v>0</v>
      </c>
      <c r="K596" s="220" t="s">
        <v>999</v>
      </c>
      <c r="L596" s="255">
        <v>0</v>
      </c>
    </row>
    <row r="597" spans="2:12" s="220" customFormat="1" ht="15.5" x14ac:dyDescent="0.4">
      <c r="B597" s="220" t="str">
        <f>VLOOKUP(C597,[1]!Companies[#Data],3,FALSE)</f>
        <v>000170033-8</v>
      </c>
      <c r="C597" s="262" t="str">
        <f t="shared" si="19"/>
        <v>The National Gas Company of Trinidad and Tobago  Limited</v>
      </c>
      <c r="D597" s="238" t="s">
        <v>1968</v>
      </c>
      <c r="E597" s="221" t="s">
        <v>2108</v>
      </c>
      <c r="F597" s="220" t="s">
        <v>996</v>
      </c>
      <c r="G597" s="220" t="s">
        <v>996</v>
      </c>
      <c r="H597" s="261" t="str">
        <f>Table10[[#This Row],[Company]]</f>
        <v>The National Gas Company of Trinidad and Tobago  Limited</v>
      </c>
      <c r="I597" s="220" t="s">
        <v>1199</v>
      </c>
      <c r="J597" s="222">
        <f>'[11]THE NATIONAL GAS COMPANY OF T&amp;T'!$E29/[4]Sheet1!$D$367</f>
        <v>0</v>
      </c>
      <c r="K597" s="220" t="s">
        <v>999</v>
      </c>
      <c r="L597" s="255">
        <v>0</v>
      </c>
    </row>
    <row r="598" spans="2:12" s="220" customFormat="1" ht="15.5" x14ac:dyDescent="0.4">
      <c r="B598" s="220" t="str">
        <f>VLOOKUP(C598,[1]!Companies[#Data],3,FALSE)</f>
        <v>000170033-8</v>
      </c>
      <c r="C598" s="262" t="str">
        <f t="shared" si="19"/>
        <v>The National Gas Company of Trinidad and Tobago  Limited</v>
      </c>
      <c r="D598" s="238" t="s">
        <v>1968</v>
      </c>
      <c r="E598" s="221" t="s">
        <v>2083</v>
      </c>
      <c r="F598" s="220" t="s">
        <v>996</v>
      </c>
      <c r="G598" s="220" t="s">
        <v>996</v>
      </c>
      <c r="H598" s="261" t="str">
        <f>Table10[[#This Row],[Company]]</f>
        <v>The National Gas Company of Trinidad and Tobago  Limited</v>
      </c>
      <c r="I598" s="220" t="s">
        <v>1199</v>
      </c>
      <c r="J598" s="222">
        <f>'[11]THE NATIONAL GAS COMPANY OF T&amp;T'!$E30/[4]Sheet1!$D$367</f>
        <v>0</v>
      </c>
      <c r="K598" s="220" t="s">
        <v>999</v>
      </c>
      <c r="L598" s="255">
        <v>0</v>
      </c>
    </row>
    <row r="599" spans="2:12" s="220" customFormat="1" ht="15.5" x14ac:dyDescent="0.4">
      <c r="B599" s="220" t="str">
        <f>VLOOKUP(C599,[1]!Companies[#Data],3,FALSE)</f>
        <v>000170033-8</v>
      </c>
      <c r="C599" s="262" t="str">
        <f t="shared" si="19"/>
        <v>The National Gas Company of Trinidad and Tobago  Limited</v>
      </c>
      <c r="D599" s="238" t="s">
        <v>1968</v>
      </c>
      <c r="E599" s="221" t="s">
        <v>2109</v>
      </c>
      <c r="F599" s="220" t="s">
        <v>996</v>
      </c>
      <c r="G599" s="220" t="s">
        <v>996</v>
      </c>
      <c r="H599" s="261" t="str">
        <f>Table10[[#This Row],[Company]]</f>
        <v>The National Gas Company of Trinidad and Tobago  Limited</v>
      </c>
      <c r="I599" s="220" t="s">
        <v>1199</v>
      </c>
      <c r="J599" s="222">
        <f>'[11]THE NATIONAL GAS COMPANY OF T&amp;T'!$E31/[4]Sheet1!$D$367</f>
        <v>0</v>
      </c>
      <c r="K599" s="220" t="s">
        <v>999</v>
      </c>
      <c r="L599" s="255">
        <v>0</v>
      </c>
    </row>
    <row r="600" spans="2:12" s="220" customFormat="1" ht="15.5" x14ac:dyDescent="0.4">
      <c r="B600" s="220" t="str">
        <f>VLOOKUP(C600,[1]!Companies[#Data],3,FALSE)</f>
        <v>000170033-8</v>
      </c>
      <c r="C600" s="262" t="str">
        <f t="shared" si="19"/>
        <v>The National Gas Company of Trinidad and Tobago  Limited</v>
      </c>
      <c r="D600" s="238" t="s">
        <v>1968</v>
      </c>
      <c r="E600" s="221" t="s">
        <v>2073</v>
      </c>
      <c r="F600" s="220" t="s">
        <v>996</v>
      </c>
      <c r="G600" s="220" t="s">
        <v>996</v>
      </c>
      <c r="H600" s="261" t="str">
        <f>Table10[[#This Row],[Company]]</f>
        <v>The National Gas Company of Trinidad and Tobago  Limited</v>
      </c>
      <c r="I600" s="220" t="s">
        <v>1199</v>
      </c>
      <c r="J600" s="222">
        <f>'[11]THE NATIONAL GAS COMPANY OF T&amp;T'!$E32/[4]Sheet1!$D$367</f>
        <v>0</v>
      </c>
      <c r="K600" s="220" t="s">
        <v>999</v>
      </c>
      <c r="L600" s="255">
        <v>0</v>
      </c>
    </row>
    <row r="601" spans="2:12" s="220" customFormat="1" ht="31" x14ac:dyDescent="0.4">
      <c r="B601" s="220" t="str">
        <f>VLOOKUP(C601,[1]!Companies[#Data],3,FALSE)</f>
        <v>000170033-8</v>
      </c>
      <c r="C601" s="262" t="str">
        <f t="shared" si="19"/>
        <v>The National Gas Company of Trinidad and Tobago  Limited</v>
      </c>
      <c r="D601" s="238" t="s">
        <v>1968</v>
      </c>
      <c r="E601" s="221" t="s">
        <v>2062</v>
      </c>
      <c r="F601" s="220" t="s">
        <v>996</v>
      </c>
      <c r="G601" s="220" t="s">
        <v>996</v>
      </c>
      <c r="H601" s="261" t="str">
        <f>Table10[[#This Row],[Company]]</f>
        <v>The National Gas Company of Trinidad and Tobago  Limited</v>
      </c>
      <c r="I601" s="220" t="s">
        <v>1199</v>
      </c>
      <c r="J601" s="222">
        <f>'[11]THE NATIONAL GAS COMPANY OF T&amp;T'!$E33/[4]Sheet1!$D$367</f>
        <v>581118725.56912315</v>
      </c>
      <c r="K601" s="220" t="s">
        <v>999</v>
      </c>
      <c r="L601" s="255">
        <v>0</v>
      </c>
    </row>
    <row r="602" spans="2:12" s="220" customFormat="1" ht="15.5" x14ac:dyDescent="0.4">
      <c r="B602" s="220" t="str">
        <f>VLOOKUP(C602,[1]!Companies[#Data],3,FALSE)</f>
        <v>000170033-8</v>
      </c>
      <c r="C602" s="262" t="str">
        <f t="shared" si="19"/>
        <v>The National Gas Company of Trinidad and Tobago  Limited</v>
      </c>
      <c r="D602" s="238" t="s">
        <v>1968</v>
      </c>
      <c r="E602" s="221" t="s">
        <v>2110</v>
      </c>
      <c r="F602" s="220" t="s">
        <v>996</v>
      </c>
      <c r="G602" s="220" t="s">
        <v>996</v>
      </c>
      <c r="H602" s="261" t="str">
        <f>Table10[[#This Row],[Company]]</f>
        <v>The National Gas Company of Trinidad and Tobago  Limited</v>
      </c>
      <c r="I602" s="220" t="s">
        <v>1199</v>
      </c>
      <c r="J602" s="222">
        <f>'[11]THE NATIONAL GAS COMPANY OF T&amp;T'!$E34/[4]Sheet1!$D$367</f>
        <v>0</v>
      </c>
      <c r="K602" s="220" t="s">
        <v>999</v>
      </c>
      <c r="L602" s="255">
        <v>0</v>
      </c>
    </row>
    <row r="603" spans="2:12" s="220" customFormat="1" ht="15.5" x14ac:dyDescent="0.4">
      <c r="B603" s="220" t="str">
        <f>VLOOKUP(C603,[1]!Companies[#Data],3,FALSE)</f>
        <v>000170033-8</v>
      </c>
      <c r="C603" s="262" t="str">
        <f t="shared" si="19"/>
        <v>The National Gas Company of Trinidad and Tobago  Limited</v>
      </c>
      <c r="D603" s="238" t="s">
        <v>1968</v>
      </c>
      <c r="E603" s="221" t="s">
        <v>2111</v>
      </c>
      <c r="F603" s="220" t="s">
        <v>996</v>
      </c>
      <c r="G603" s="220" t="s">
        <v>996</v>
      </c>
      <c r="H603" s="261" t="str">
        <f>Table10[[#This Row],[Company]]</f>
        <v>The National Gas Company of Trinidad and Tobago  Limited</v>
      </c>
      <c r="I603" s="220" t="s">
        <v>1199</v>
      </c>
      <c r="J603" s="222">
        <f>'[11]THE NATIONAL GAS COMPANY OF T&amp;T'!$E35/[4]Sheet1!$D$367</f>
        <v>0</v>
      </c>
      <c r="K603" s="220" t="s">
        <v>999</v>
      </c>
      <c r="L603" s="255">
        <v>0</v>
      </c>
    </row>
    <row r="604" spans="2:12" s="220" customFormat="1" ht="15.5" x14ac:dyDescent="0.4">
      <c r="B604" s="220" t="str">
        <f>VLOOKUP(C604,[1]!Companies[#Data],3,FALSE)</f>
        <v>000170033-8</v>
      </c>
      <c r="C604" s="262" t="str">
        <f t="shared" si="19"/>
        <v>The National Gas Company of Trinidad and Tobago  Limited</v>
      </c>
      <c r="D604" s="238" t="s">
        <v>1968</v>
      </c>
      <c r="E604" s="221" t="s">
        <v>2112</v>
      </c>
      <c r="F604" s="220" t="s">
        <v>996</v>
      </c>
      <c r="G604" s="220" t="s">
        <v>996</v>
      </c>
      <c r="H604" s="261" t="str">
        <f>Table10[[#This Row],[Company]]</f>
        <v>The National Gas Company of Trinidad and Tobago  Limited</v>
      </c>
      <c r="I604" s="220" t="s">
        <v>1199</v>
      </c>
      <c r="J604" s="222">
        <f>'[11]THE NATIONAL GAS COMPANY OF T&amp;T'!$E36/[4]Sheet1!$D$367</f>
        <v>0</v>
      </c>
      <c r="K604" s="220" t="s">
        <v>999</v>
      </c>
      <c r="L604" s="255">
        <v>0</v>
      </c>
    </row>
    <row r="605" spans="2:12" s="220" customFormat="1" ht="15.5" x14ac:dyDescent="0.4">
      <c r="B605" s="220" t="str">
        <f>VLOOKUP(C605,[1]!Companies[#Data],3,FALSE)</f>
        <v>000170033-8</v>
      </c>
      <c r="C605" s="262" t="str">
        <f t="shared" si="19"/>
        <v>The National Gas Company of Trinidad and Tobago  Limited</v>
      </c>
      <c r="D605" s="238" t="s">
        <v>1968</v>
      </c>
      <c r="E605" s="221" t="s">
        <v>2113</v>
      </c>
      <c r="F605" s="220" t="s">
        <v>996</v>
      </c>
      <c r="G605" s="220" t="s">
        <v>996</v>
      </c>
      <c r="H605" s="261" t="str">
        <f>Table10[[#This Row],[Company]]</f>
        <v>The National Gas Company of Trinidad and Tobago  Limited</v>
      </c>
      <c r="I605" s="220" t="s">
        <v>1199</v>
      </c>
      <c r="J605" s="222">
        <f>'[11]THE NATIONAL GAS COMPANY OF T&amp;T'!$E37/[4]Sheet1!$D$367</f>
        <v>0</v>
      </c>
      <c r="K605" s="220" t="s">
        <v>999</v>
      </c>
      <c r="L605" s="255">
        <v>0</v>
      </c>
    </row>
    <row r="606" spans="2:12" s="220" customFormat="1" ht="15.5" x14ac:dyDescent="0.4">
      <c r="B606" s="220" t="str">
        <f>VLOOKUP(C606,[1]!Companies[#Data],3,FALSE)</f>
        <v>000170033-8</v>
      </c>
      <c r="C606" s="262" t="str">
        <f t="shared" si="19"/>
        <v>The National Gas Company of Trinidad and Tobago  Limited</v>
      </c>
      <c r="D606" s="238" t="s">
        <v>1968</v>
      </c>
      <c r="E606" s="221" t="s">
        <v>2074</v>
      </c>
      <c r="F606" s="220" t="s">
        <v>996</v>
      </c>
      <c r="G606" s="220" t="s">
        <v>996</v>
      </c>
      <c r="H606" s="261" t="str">
        <f>Table10[[#This Row],[Company]]</f>
        <v>The National Gas Company of Trinidad and Tobago  Limited</v>
      </c>
      <c r="I606" s="220" t="s">
        <v>1199</v>
      </c>
      <c r="J606" s="222">
        <f>'[11]THE NATIONAL GAS COMPANY OF T&amp;T'!$E38/[4]Sheet1!$D$367</f>
        <v>0</v>
      </c>
      <c r="K606" s="220" t="s">
        <v>999</v>
      </c>
      <c r="L606" s="255">
        <v>0</v>
      </c>
    </row>
    <row r="607" spans="2:12" s="220" customFormat="1" ht="15.5" x14ac:dyDescent="0.4">
      <c r="B607" s="220" t="str">
        <f>VLOOKUP(C607,[1]!Companies[#Data],3,FALSE)</f>
        <v>000170033-8</v>
      </c>
      <c r="C607" s="262" t="str">
        <f t="shared" si="19"/>
        <v>The National Gas Company of Trinidad and Tobago  Limited</v>
      </c>
      <c r="D607" s="238" t="s">
        <v>1968</v>
      </c>
      <c r="E607" s="221" t="s">
        <v>2064</v>
      </c>
      <c r="F607" s="220" t="s">
        <v>996</v>
      </c>
      <c r="G607" s="220" t="s">
        <v>996</v>
      </c>
      <c r="H607" s="261" t="str">
        <f>Table10[[#This Row],[Company]]</f>
        <v>The National Gas Company of Trinidad and Tobago  Limited</v>
      </c>
      <c r="I607" s="220" t="s">
        <v>1199</v>
      </c>
      <c r="J607" s="222">
        <f>'[11]THE NATIONAL GAS COMPANY OF T&amp;T'!$E39/[4]Sheet1!$D$367</f>
        <v>0</v>
      </c>
      <c r="K607" s="220" t="s">
        <v>999</v>
      </c>
      <c r="L607" s="255">
        <v>0</v>
      </c>
    </row>
    <row r="608" spans="2:12" s="220" customFormat="1" ht="15.5" x14ac:dyDescent="0.4">
      <c r="B608" s="220" t="str">
        <f>VLOOKUP(C608,[1]!Companies[#Data],3,FALSE)</f>
        <v>000170033-8</v>
      </c>
      <c r="C608" s="262" t="str">
        <f t="shared" si="19"/>
        <v>The National Gas Company of Trinidad and Tobago  Limited</v>
      </c>
      <c r="D608" s="238" t="s">
        <v>1968</v>
      </c>
      <c r="E608" s="221" t="s">
        <v>2065</v>
      </c>
      <c r="F608" s="220" t="s">
        <v>996</v>
      </c>
      <c r="G608" s="220" t="s">
        <v>996</v>
      </c>
      <c r="H608" s="261" t="str">
        <f>Table10[[#This Row],[Company]]</f>
        <v>The National Gas Company of Trinidad and Tobago  Limited</v>
      </c>
      <c r="I608" s="220" t="s">
        <v>1199</v>
      </c>
      <c r="J608" s="222">
        <f>'[11]THE NATIONAL GAS COMPANY OF T&amp;T'!$E40/[4]Sheet1!$D$367</f>
        <v>0</v>
      </c>
      <c r="K608" s="220" t="s">
        <v>999</v>
      </c>
      <c r="L608" s="255">
        <v>0</v>
      </c>
    </row>
    <row r="609" spans="2:12" s="220" customFormat="1" ht="15.5" x14ac:dyDescent="0.4">
      <c r="B609" s="220" t="str">
        <f>VLOOKUP(C609,[1]!Companies[#Data],3,FALSE)</f>
        <v>000170033-8</v>
      </c>
      <c r="C609" s="262" t="str">
        <f t="shared" si="19"/>
        <v>The National Gas Company of Trinidad and Tobago  Limited</v>
      </c>
      <c r="D609" s="238" t="s">
        <v>1968</v>
      </c>
      <c r="E609" s="221" t="s">
        <v>2114</v>
      </c>
      <c r="F609" s="220" t="s">
        <v>996</v>
      </c>
      <c r="G609" s="220" t="s">
        <v>996</v>
      </c>
      <c r="H609" s="261" t="str">
        <f>Table10[[#This Row],[Company]]</f>
        <v>The National Gas Company of Trinidad and Tobago  Limited</v>
      </c>
      <c r="I609" s="220" t="s">
        <v>1199</v>
      </c>
      <c r="J609" s="222">
        <f>'[11]THE NATIONAL GAS COMPANY OF T&amp;T'!$E41/[4]Sheet1!$D$367</f>
        <v>0</v>
      </c>
      <c r="K609" s="220" t="s">
        <v>999</v>
      </c>
      <c r="L609" s="255">
        <v>0</v>
      </c>
    </row>
    <row r="610" spans="2:12" s="220" customFormat="1" ht="15.5" x14ac:dyDescent="0.4">
      <c r="B610" s="220" t="str">
        <f>VLOOKUP(C610,[1]!Companies[#Data],3,FALSE)</f>
        <v>000170033-8</v>
      </c>
      <c r="C610" s="262" t="str">
        <f t="shared" si="19"/>
        <v>The National Gas Company of Trinidad and Tobago  Limited</v>
      </c>
      <c r="D610" s="238" t="s">
        <v>1968</v>
      </c>
      <c r="E610" s="221" t="s">
        <v>2069</v>
      </c>
      <c r="F610" s="220" t="s">
        <v>996</v>
      </c>
      <c r="G610" s="220" t="s">
        <v>996</v>
      </c>
      <c r="H610" s="261" t="str">
        <f>Table10[[#This Row],[Company]]</f>
        <v>The National Gas Company of Trinidad and Tobago  Limited</v>
      </c>
      <c r="I610" s="220" t="s">
        <v>1199</v>
      </c>
      <c r="J610" s="222">
        <f>'[11]THE NATIONAL GAS COMPANY OF T&amp;T'!$E42/[4]Sheet1!$D$367</f>
        <v>0</v>
      </c>
      <c r="K610" s="220" t="s">
        <v>999</v>
      </c>
      <c r="L610" s="255">
        <v>0</v>
      </c>
    </row>
    <row r="611" spans="2:12" s="220" customFormat="1" ht="15.5" x14ac:dyDescent="0.4">
      <c r="B611" s="220" t="str">
        <f>VLOOKUP(C611,[1]!Companies[#Data],3,FALSE)</f>
        <v>000170033-8</v>
      </c>
      <c r="C611" s="262" t="str">
        <f t="shared" si="19"/>
        <v>The National Gas Company of Trinidad and Tobago  Limited</v>
      </c>
      <c r="D611" s="238" t="s">
        <v>1968</v>
      </c>
      <c r="E611" s="221" t="s">
        <v>2070</v>
      </c>
      <c r="F611" s="220" t="s">
        <v>996</v>
      </c>
      <c r="G611" s="220" t="s">
        <v>996</v>
      </c>
      <c r="H611" s="261" t="str">
        <f>Table10[[#This Row],[Company]]</f>
        <v>The National Gas Company of Trinidad and Tobago  Limited</v>
      </c>
      <c r="I611" s="220" t="s">
        <v>1199</v>
      </c>
      <c r="J611" s="222">
        <f>'[11]THE NATIONAL GAS COMPANY OF T&amp;T'!$E43/[4]Sheet1!$D$367</f>
        <v>0</v>
      </c>
      <c r="K611" s="220" t="s">
        <v>999</v>
      </c>
      <c r="L611" s="255">
        <v>0</v>
      </c>
    </row>
    <row r="612" spans="2:12" s="220" customFormat="1" ht="15.5" x14ac:dyDescent="0.4">
      <c r="B612" s="220" t="str">
        <f>VLOOKUP(C612,[1]!Companies[#Data],3,FALSE)</f>
        <v>000170033-8</v>
      </c>
      <c r="C612" s="262" t="str">
        <f t="shared" si="19"/>
        <v>The National Gas Company of Trinidad and Tobago  Limited</v>
      </c>
      <c r="D612" s="238" t="s">
        <v>1968</v>
      </c>
      <c r="E612" s="221" t="s">
        <v>2115</v>
      </c>
      <c r="F612" s="220" t="s">
        <v>996</v>
      </c>
      <c r="G612" s="220" t="s">
        <v>996</v>
      </c>
      <c r="H612" s="261" t="str">
        <f>Table10[[#This Row],[Company]]</f>
        <v>The National Gas Company of Trinidad and Tobago  Limited</v>
      </c>
      <c r="I612" s="220" t="s">
        <v>1199</v>
      </c>
      <c r="J612" s="222">
        <f>'[11]THE NATIONAL GAS COMPANY OF T&amp;T'!$E44/[4]Sheet1!$D$367</f>
        <v>0</v>
      </c>
      <c r="K612" s="220" t="s">
        <v>999</v>
      </c>
      <c r="L612" s="255">
        <v>0</v>
      </c>
    </row>
    <row r="613" spans="2:12" s="220" customFormat="1" ht="15.5" x14ac:dyDescent="0.4">
      <c r="B613" s="220" t="str">
        <f>VLOOKUP(C613,[1]!Companies[#Data],3,FALSE)</f>
        <v>000170033-8</v>
      </c>
      <c r="C613" s="262" t="str">
        <f t="shared" si="19"/>
        <v>The National Gas Company of Trinidad and Tobago  Limited</v>
      </c>
      <c r="D613" s="238" t="s">
        <v>1968</v>
      </c>
      <c r="E613" s="221" t="s">
        <v>2072</v>
      </c>
      <c r="F613" s="220" t="s">
        <v>996</v>
      </c>
      <c r="G613" s="220" t="s">
        <v>996</v>
      </c>
      <c r="H613" s="261" t="str">
        <f>Table10[[#This Row],[Company]]</f>
        <v>The National Gas Company of Trinidad and Tobago  Limited</v>
      </c>
      <c r="I613" s="220" t="s">
        <v>1199</v>
      </c>
      <c r="J613" s="222">
        <f>'[11]THE NATIONAL GAS COMPANY OF T&amp;T'!$E45/[4]Sheet1!$D$367</f>
        <v>0</v>
      </c>
      <c r="K613" s="220" t="s">
        <v>999</v>
      </c>
      <c r="L613" s="255">
        <v>0</v>
      </c>
    </row>
    <row r="614" spans="2:12" s="220" customFormat="1" ht="15.5" x14ac:dyDescent="0.4">
      <c r="B614" s="220" t="str">
        <f>VLOOKUP(C614,[1]!Companies[#Data],3,FALSE)</f>
        <v>000170033-8</v>
      </c>
      <c r="C614" s="262" t="str">
        <f t="shared" si="19"/>
        <v>The National Gas Company of Trinidad and Tobago  Limited</v>
      </c>
      <c r="D614" s="220" t="s">
        <v>2081</v>
      </c>
      <c r="E614" s="221" t="s">
        <v>2116</v>
      </c>
      <c r="F614" s="220" t="s">
        <v>996</v>
      </c>
      <c r="G614" s="220" t="s">
        <v>996</v>
      </c>
      <c r="H614" s="261" t="str">
        <f>Table10[[#This Row],[Company]]</f>
        <v>The National Gas Company of Trinidad and Tobago  Limited</v>
      </c>
      <c r="I614" s="220" t="s">
        <v>1199</v>
      </c>
      <c r="J614" s="222">
        <f>'[11]THE NATIONAL GAS COMPANY OF T&amp;T'!$E$50/[4]Sheet1!$D$367</f>
        <v>78411134.699841678</v>
      </c>
      <c r="K614" s="220" t="s">
        <v>999</v>
      </c>
      <c r="L614" s="255">
        <v>0</v>
      </c>
    </row>
    <row r="615" spans="2:12" s="220" customFormat="1" ht="15.5" x14ac:dyDescent="0.4">
      <c r="B615" s="220" t="str">
        <f>VLOOKUP(C615,[1]!Companies[#Data],3,FALSE)</f>
        <v>000115137-2</v>
      </c>
      <c r="C615" s="262" t="str">
        <f>'[1]Part 3 - Reporting entities'!B47</f>
        <v xml:space="preserve">NGC E&amp;P Investments (Netherlands) B.V. </v>
      </c>
      <c r="D615" s="220" t="s">
        <v>2081</v>
      </c>
      <c r="E615" s="221" t="s">
        <v>2082</v>
      </c>
      <c r="F615" s="220" t="s">
        <v>996</v>
      </c>
      <c r="G615" s="220" t="s">
        <v>996</v>
      </c>
      <c r="H615" s="261" t="str">
        <f>Table10[[#This Row],[Company]]</f>
        <v xml:space="preserve">NGC E&amp;P Investments (Netherlands) B.V. </v>
      </c>
      <c r="I615" s="220" t="s">
        <v>1199</v>
      </c>
      <c r="J615" s="222">
        <f>'[11]NGC E&amp;P INVESTMENTS NETHERLANDS'!$E14/[4]Sheet1!$D$367</f>
        <v>3896076.420974324</v>
      </c>
      <c r="K615" s="220" t="s">
        <v>999</v>
      </c>
      <c r="L615" s="255">
        <v>0</v>
      </c>
    </row>
    <row r="616" spans="2:12" s="220" customFormat="1" ht="15.5" x14ac:dyDescent="0.4">
      <c r="B616" s="220" t="str">
        <f>VLOOKUP(C616,[1]!Companies[#Data],3,FALSE)</f>
        <v>000115137-2</v>
      </c>
      <c r="C616" s="262" t="str">
        <f>C615</f>
        <v xml:space="preserve">NGC E&amp;P Investments (Netherlands) B.V. </v>
      </c>
      <c r="D616" s="220" t="s">
        <v>2081</v>
      </c>
      <c r="E616" s="221" t="s">
        <v>2050</v>
      </c>
      <c r="F616" s="220" t="s">
        <v>996</v>
      </c>
      <c r="G616" s="220" t="s">
        <v>996</v>
      </c>
      <c r="H616" s="261" t="str">
        <f>Table10[[#This Row],[Company]]</f>
        <v xml:space="preserve">NGC E&amp;P Investments (Netherlands) B.V. </v>
      </c>
      <c r="I616" s="220" t="s">
        <v>1199</v>
      </c>
      <c r="J616" s="222">
        <f>'[11]NGC E&amp;P INVESTMENTS NETHERLANDS'!$E15/[4]Sheet1!$D$367</f>
        <v>31802027.841412093</v>
      </c>
      <c r="K616" s="220" t="s">
        <v>999</v>
      </c>
      <c r="L616" s="255">
        <v>0</v>
      </c>
    </row>
    <row r="617" spans="2:12" s="220" customFormat="1" ht="15.5" x14ac:dyDescent="0.4">
      <c r="B617" s="220" t="str">
        <f>VLOOKUP(C617,[1]!Companies[#Data],3,FALSE)</f>
        <v>000115137-2</v>
      </c>
      <c r="C617" s="262" t="str">
        <f t="shared" ref="C617:C644" si="20">C616</f>
        <v xml:space="preserve">NGC E&amp;P Investments (Netherlands) B.V. </v>
      </c>
      <c r="D617" s="220" t="s">
        <v>2081</v>
      </c>
      <c r="E617" s="221" t="s">
        <v>2051</v>
      </c>
      <c r="F617" s="220" t="s">
        <v>996</v>
      </c>
      <c r="G617" s="220" t="s">
        <v>996</v>
      </c>
      <c r="H617" s="261" t="str">
        <f>Table10[[#This Row],[Company]]</f>
        <v xml:space="preserve">NGC E&amp;P Investments (Netherlands) B.V. </v>
      </c>
      <c r="I617" s="220" t="s">
        <v>1199</v>
      </c>
      <c r="J617" s="222">
        <f>'[11]NGC E&amp;P INVESTMENTS NETHERLANDS'!$E16/[4]Sheet1!$D$367</f>
        <v>3180204.2346927226</v>
      </c>
      <c r="K617" s="220" t="s">
        <v>999</v>
      </c>
      <c r="L617" s="255">
        <v>0</v>
      </c>
    </row>
    <row r="618" spans="2:12" s="220" customFormat="1" ht="15.5" x14ac:dyDescent="0.4">
      <c r="B618" s="220" t="str">
        <f>VLOOKUP(C618,[1]!Companies[#Data],3,FALSE)</f>
        <v>000115137-2</v>
      </c>
      <c r="C618" s="262" t="str">
        <f t="shared" si="20"/>
        <v xml:space="preserve">NGC E&amp;P Investments (Netherlands) B.V. </v>
      </c>
      <c r="D618" s="220" t="s">
        <v>2081</v>
      </c>
      <c r="E618" s="221" t="s">
        <v>2049</v>
      </c>
      <c r="F618" s="220" t="s">
        <v>996</v>
      </c>
      <c r="G618" s="220" t="s">
        <v>996</v>
      </c>
      <c r="H618" s="261" t="str">
        <f>Table10[[#This Row],[Company]]</f>
        <v xml:space="preserve">NGC E&amp;P Investments (Netherlands) B.V. </v>
      </c>
      <c r="I618" s="220" t="s">
        <v>1199</v>
      </c>
      <c r="J618" s="222">
        <f>'[11]NGC E&amp;P INVESTMENTS NETHERLANDS'!$E17/[4]Sheet1!$D$367</f>
        <v>0</v>
      </c>
      <c r="K618" s="220" t="s">
        <v>999</v>
      </c>
      <c r="L618" s="255">
        <v>0</v>
      </c>
    </row>
    <row r="619" spans="2:12" s="220" customFormat="1" ht="15.5" x14ac:dyDescent="0.4">
      <c r="B619" s="220" t="str">
        <f>VLOOKUP(C619,[1]!Companies[#Data],3,FALSE)</f>
        <v>000115137-2</v>
      </c>
      <c r="C619" s="262" t="str">
        <f t="shared" si="20"/>
        <v xml:space="preserve">NGC E&amp;P Investments (Netherlands) B.V. </v>
      </c>
      <c r="D619" s="220" t="s">
        <v>2081</v>
      </c>
      <c r="E619" s="221" t="s">
        <v>2057</v>
      </c>
      <c r="F619" s="220" t="s">
        <v>996</v>
      </c>
      <c r="G619" s="220" t="s">
        <v>996</v>
      </c>
      <c r="H619" s="261" t="str">
        <f>Table10[[#This Row],[Company]]</f>
        <v xml:space="preserve">NGC E&amp;P Investments (Netherlands) B.V. </v>
      </c>
      <c r="I619" s="220" t="s">
        <v>1199</v>
      </c>
      <c r="J619" s="222">
        <f>'[11]NGC E&amp;P INVESTMENTS NETHERLANDS'!$E18/[4]Sheet1!$D$367</f>
        <v>138453.51374641786</v>
      </c>
      <c r="K619" s="220" t="s">
        <v>999</v>
      </c>
      <c r="L619" s="255">
        <v>0</v>
      </c>
    </row>
    <row r="620" spans="2:12" s="220" customFormat="1" ht="15.5" x14ac:dyDescent="0.4">
      <c r="B620" s="220" t="str">
        <f>VLOOKUP(C620,[1]!Companies[#Data],3,FALSE)</f>
        <v>000115137-2</v>
      </c>
      <c r="C620" s="262" t="str">
        <f t="shared" si="20"/>
        <v xml:space="preserve">NGC E&amp;P Investments (Netherlands) B.V. </v>
      </c>
      <c r="D620" s="220" t="s">
        <v>2081</v>
      </c>
      <c r="E620" s="221" t="s">
        <v>2054</v>
      </c>
      <c r="F620" s="220" t="s">
        <v>996</v>
      </c>
      <c r="G620" s="220" t="s">
        <v>996</v>
      </c>
      <c r="H620" s="261" t="str">
        <f>Table10[[#This Row],[Company]]</f>
        <v xml:space="preserve">NGC E&amp;P Investments (Netherlands) B.V. </v>
      </c>
      <c r="I620" s="220" t="s">
        <v>1199</v>
      </c>
      <c r="J620" s="222">
        <f>'[11]NGC E&amp;P INVESTMENTS NETHERLANDS'!$E19/[4]Sheet1!$D$367</f>
        <v>0</v>
      </c>
      <c r="K620" s="220" t="s">
        <v>999</v>
      </c>
      <c r="L620" s="255">
        <v>0</v>
      </c>
    </row>
    <row r="621" spans="2:12" s="220" customFormat="1" ht="31" x14ac:dyDescent="0.4">
      <c r="B621" s="220" t="str">
        <f>VLOOKUP(C621,[1]!Companies[#Data],3,FALSE)</f>
        <v>000115137-2</v>
      </c>
      <c r="C621" s="262" t="str">
        <f t="shared" si="20"/>
        <v xml:space="preserve">NGC E&amp;P Investments (Netherlands) B.V. </v>
      </c>
      <c r="D621" s="220" t="s">
        <v>2081</v>
      </c>
      <c r="E621" s="221" t="s">
        <v>2048</v>
      </c>
      <c r="F621" s="220" t="s">
        <v>996</v>
      </c>
      <c r="G621" s="220" t="s">
        <v>996</v>
      </c>
      <c r="H621" s="261" t="str">
        <f>Table10[[#This Row],[Company]]</f>
        <v xml:space="preserve">NGC E&amp;P Investments (Netherlands) B.V. </v>
      </c>
      <c r="I621" s="220" t="s">
        <v>1199</v>
      </c>
      <c r="J621" s="222">
        <f>'[11]NGC E&amp;P INVESTMENTS NETHERLANDS'!$E20/[4]Sheet1!$D$367</f>
        <v>0</v>
      </c>
      <c r="K621" s="220" t="s">
        <v>999</v>
      </c>
      <c r="L621" s="255">
        <v>0</v>
      </c>
    </row>
    <row r="622" spans="2:12" s="220" customFormat="1" ht="31" x14ac:dyDescent="0.4">
      <c r="B622" s="220" t="str">
        <f>VLOOKUP(C622,[1]!Companies[#Data],3,FALSE)</f>
        <v>000115137-2</v>
      </c>
      <c r="C622" s="262" t="str">
        <f t="shared" si="20"/>
        <v xml:space="preserve">NGC E&amp;P Investments (Netherlands) B.V. </v>
      </c>
      <c r="D622" s="220" t="s">
        <v>2081</v>
      </c>
      <c r="E622" s="221" t="s">
        <v>2085</v>
      </c>
      <c r="F622" s="220" t="s">
        <v>996</v>
      </c>
      <c r="G622" s="220" t="s">
        <v>996</v>
      </c>
      <c r="H622" s="261" t="str">
        <f>Table10[[#This Row],[Company]]</f>
        <v xml:space="preserve">NGC E&amp;P Investments (Netherlands) B.V. </v>
      </c>
      <c r="I622" s="220" t="s">
        <v>1199</v>
      </c>
      <c r="J622" s="222">
        <f>'[11]NGC E&amp;P INVESTMENTS NETHERLANDS'!$E21/[4]Sheet1!$D$367</f>
        <v>0</v>
      </c>
      <c r="K622" s="220" t="s">
        <v>999</v>
      </c>
      <c r="L622" s="255">
        <v>0</v>
      </c>
    </row>
    <row r="623" spans="2:12" s="220" customFormat="1" ht="15.5" x14ac:dyDescent="0.4">
      <c r="B623" s="220" t="str">
        <f>VLOOKUP(C623,[1]!Companies[#Data],3,FALSE)</f>
        <v>000115137-2</v>
      </c>
      <c r="C623" s="262" t="str">
        <f t="shared" si="20"/>
        <v xml:space="preserve">NGC E&amp;P Investments (Netherlands) B.V. </v>
      </c>
      <c r="D623" s="220" t="s">
        <v>2081</v>
      </c>
      <c r="E623" s="221" t="s">
        <v>2107</v>
      </c>
      <c r="F623" s="220" t="s">
        <v>996</v>
      </c>
      <c r="G623" s="220" t="s">
        <v>996</v>
      </c>
      <c r="H623" s="261" t="str">
        <f>Table10[[#This Row],[Company]]</f>
        <v xml:space="preserve">NGC E&amp;P Investments (Netherlands) B.V. </v>
      </c>
      <c r="I623" s="220" t="s">
        <v>1199</v>
      </c>
      <c r="J623" s="222">
        <f>'[11]NGC E&amp;P INVESTMENTS NETHERLANDS'!$E22/[4]Sheet1!$D$367</f>
        <v>0</v>
      </c>
      <c r="K623" s="220" t="s">
        <v>999</v>
      </c>
      <c r="L623" s="255">
        <v>0</v>
      </c>
    </row>
    <row r="624" spans="2:12" s="220" customFormat="1" ht="15.5" x14ac:dyDescent="0.4">
      <c r="B624" s="220" t="str">
        <f>VLOOKUP(C624,[1]!Companies[#Data],3,FALSE)</f>
        <v>000115137-2</v>
      </c>
      <c r="C624" s="262" t="str">
        <f t="shared" si="20"/>
        <v xml:space="preserve">NGC E&amp;P Investments (Netherlands) B.V. </v>
      </c>
      <c r="D624" s="220" t="s">
        <v>2081</v>
      </c>
      <c r="E624" s="221" t="s">
        <v>2075</v>
      </c>
      <c r="F624" s="220" t="s">
        <v>996</v>
      </c>
      <c r="G624" s="220" t="s">
        <v>996</v>
      </c>
      <c r="H624" s="261" t="str">
        <f>Table10[[#This Row],[Company]]</f>
        <v xml:space="preserve">NGC E&amp;P Investments (Netherlands) B.V. </v>
      </c>
      <c r="I624" s="220" t="s">
        <v>1199</v>
      </c>
      <c r="J624" s="222">
        <f>'[11]NGC E&amp;P INVESTMENTS NETHERLANDS'!$E23/[4]Sheet1!$D$367</f>
        <v>0</v>
      </c>
      <c r="K624" s="220" t="s">
        <v>999</v>
      </c>
      <c r="L624" s="255">
        <v>0</v>
      </c>
    </row>
    <row r="625" spans="2:12" s="220" customFormat="1" ht="15.5" x14ac:dyDescent="0.4">
      <c r="B625" s="220" t="str">
        <f>VLOOKUP(C625,[1]!Companies[#Data],3,FALSE)</f>
        <v>000115137-2</v>
      </c>
      <c r="C625" s="262" t="str">
        <f t="shared" si="20"/>
        <v xml:space="preserve">NGC E&amp;P Investments (Netherlands) B.V. </v>
      </c>
      <c r="D625" s="220" t="s">
        <v>2081</v>
      </c>
      <c r="E625" s="221" t="s">
        <v>2076</v>
      </c>
      <c r="F625" s="220" t="s">
        <v>996</v>
      </c>
      <c r="G625" s="220" t="s">
        <v>996</v>
      </c>
      <c r="H625" s="261" t="str">
        <f>Table10[[#This Row],[Company]]</f>
        <v xml:space="preserve">NGC E&amp;P Investments (Netherlands) B.V. </v>
      </c>
      <c r="I625" s="220" t="s">
        <v>1199</v>
      </c>
      <c r="J625" s="222">
        <f>'[11]NGC E&amp;P INVESTMENTS NETHERLANDS'!$E24/[4]Sheet1!$D$367</f>
        <v>0</v>
      </c>
      <c r="K625" s="220" t="s">
        <v>999</v>
      </c>
      <c r="L625" s="255">
        <v>0</v>
      </c>
    </row>
    <row r="626" spans="2:12" s="220" customFormat="1" ht="15.5" x14ac:dyDescent="0.4">
      <c r="B626" s="220" t="str">
        <f>VLOOKUP(C626,[1]!Companies[#Data],3,FALSE)</f>
        <v>000115137-2</v>
      </c>
      <c r="C626" s="262" t="str">
        <f t="shared" si="20"/>
        <v xml:space="preserve">NGC E&amp;P Investments (Netherlands) B.V. </v>
      </c>
      <c r="D626" s="238" t="s">
        <v>1968</v>
      </c>
      <c r="E626" s="221" t="s">
        <v>2059</v>
      </c>
      <c r="F626" s="220" t="s">
        <v>996</v>
      </c>
      <c r="G626" s="220" t="s">
        <v>996</v>
      </c>
      <c r="H626" s="261" t="str">
        <f>Table10[[#This Row],[Company]]</f>
        <v xml:space="preserve">NGC E&amp;P Investments (Netherlands) B.V. </v>
      </c>
      <c r="I626" s="220" t="s">
        <v>1199</v>
      </c>
      <c r="J626" s="222">
        <f>'[11]NGC E&amp;P INVESTMENTS NETHERLANDS'!$E28/[4]Sheet1!$D$367</f>
        <v>0</v>
      </c>
      <c r="K626" s="220" t="s">
        <v>999</v>
      </c>
      <c r="L626" s="255">
        <v>0</v>
      </c>
    </row>
    <row r="627" spans="2:12" s="220" customFormat="1" ht="15.5" x14ac:dyDescent="0.4">
      <c r="B627" s="220" t="str">
        <f>VLOOKUP(C627,[1]!Companies[#Data],3,FALSE)</f>
        <v>000115137-2</v>
      </c>
      <c r="C627" s="262" t="str">
        <f t="shared" si="20"/>
        <v xml:space="preserve">NGC E&amp;P Investments (Netherlands) B.V. </v>
      </c>
      <c r="D627" s="238" t="s">
        <v>1968</v>
      </c>
      <c r="E627" s="221" t="s">
        <v>2108</v>
      </c>
      <c r="F627" s="220" t="s">
        <v>996</v>
      </c>
      <c r="G627" s="220" t="s">
        <v>996</v>
      </c>
      <c r="H627" s="261" t="str">
        <f>Table10[[#This Row],[Company]]</f>
        <v xml:space="preserve">NGC E&amp;P Investments (Netherlands) B.V. </v>
      </c>
      <c r="I627" s="220" t="s">
        <v>1199</v>
      </c>
      <c r="J627" s="222">
        <f>'[11]NGC E&amp;P INVESTMENTS NETHERLANDS'!$E29/[4]Sheet1!$D$367</f>
        <v>0</v>
      </c>
      <c r="K627" s="220" t="s">
        <v>999</v>
      </c>
      <c r="L627" s="255">
        <v>0</v>
      </c>
    </row>
    <row r="628" spans="2:12" s="220" customFormat="1" ht="15.5" x14ac:dyDescent="0.4">
      <c r="B628" s="220" t="str">
        <f>VLOOKUP(C628,[1]!Companies[#Data],3,FALSE)</f>
        <v>000115137-2</v>
      </c>
      <c r="C628" s="262" t="str">
        <f t="shared" si="20"/>
        <v xml:space="preserve">NGC E&amp;P Investments (Netherlands) B.V. </v>
      </c>
      <c r="D628" s="238" t="s">
        <v>1968</v>
      </c>
      <c r="E628" s="221" t="s">
        <v>2083</v>
      </c>
      <c r="F628" s="220" t="s">
        <v>996</v>
      </c>
      <c r="G628" s="220" t="s">
        <v>996</v>
      </c>
      <c r="H628" s="261" t="str">
        <f>Table10[[#This Row],[Company]]</f>
        <v xml:space="preserve">NGC E&amp;P Investments (Netherlands) B.V. </v>
      </c>
      <c r="I628" s="220" t="s">
        <v>1199</v>
      </c>
      <c r="J628" s="222">
        <f>'[11]NGC E&amp;P INVESTMENTS NETHERLANDS'!$E30/[4]Sheet1!$D$367</f>
        <v>0</v>
      </c>
      <c r="K628" s="220" t="s">
        <v>999</v>
      </c>
      <c r="L628" s="255">
        <v>0</v>
      </c>
    </row>
    <row r="629" spans="2:12" s="220" customFormat="1" ht="15.5" x14ac:dyDescent="0.4">
      <c r="B629" s="220" t="str">
        <f>VLOOKUP(C629,[1]!Companies[#Data],3,FALSE)</f>
        <v>000115137-2</v>
      </c>
      <c r="C629" s="262" t="str">
        <f t="shared" si="20"/>
        <v xml:space="preserve">NGC E&amp;P Investments (Netherlands) B.V. </v>
      </c>
      <c r="D629" s="238" t="s">
        <v>1968</v>
      </c>
      <c r="E629" s="221" t="s">
        <v>2109</v>
      </c>
      <c r="F629" s="220" t="s">
        <v>996</v>
      </c>
      <c r="G629" s="220" t="s">
        <v>996</v>
      </c>
      <c r="H629" s="261" t="str">
        <f>Table10[[#This Row],[Company]]</f>
        <v xml:space="preserve">NGC E&amp;P Investments (Netherlands) B.V. </v>
      </c>
      <c r="I629" s="220" t="s">
        <v>1199</v>
      </c>
      <c r="J629" s="222">
        <f>'[11]NGC E&amp;P INVESTMENTS NETHERLANDS'!$E31/[4]Sheet1!$D$367</f>
        <v>0</v>
      </c>
      <c r="K629" s="220" t="s">
        <v>999</v>
      </c>
      <c r="L629" s="255">
        <v>0</v>
      </c>
    </row>
    <row r="630" spans="2:12" s="220" customFormat="1" ht="15.5" x14ac:dyDescent="0.4">
      <c r="B630" s="220" t="str">
        <f>VLOOKUP(C630,[1]!Companies[#Data],3,FALSE)</f>
        <v>000115137-2</v>
      </c>
      <c r="C630" s="262" t="str">
        <f t="shared" si="20"/>
        <v xml:space="preserve">NGC E&amp;P Investments (Netherlands) B.V. </v>
      </c>
      <c r="D630" s="238" t="s">
        <v>1968</v>
      </c>
      <c r="E630" s="221" t="s">
        <v>2073</v>
      </c>
      <c r="F630" s="220" t="s">
        <v>996</v>
      </c>
      <c r="G630" s="220" t="s">
        <v>996</v>
      </c>
      <c r="H630" s="261" t="str">
        <f>Table10[[#This Row],[Company]]</f>
        <v xml:space="preserve">NGC E&amp;P Investments (Netherlands) B.V. </v>
      </c>
      <c r="I630" s="220" t="s">
        <v>1199</v>
      </c>
      <c r="J630" s="222">
        <f>'[11]NGC E&amp;P INVESTMENTS NETHERLANDS'!$E32/[4]Sheet1!$D$367</f>
        <v>0</v>
      </c>
      <c r="K630" s="220" t="s">
        <v>999</v>
      </c>
      <c r="L630" s="255">
        <v>0</v>
      </c>
    </row>
    <row r="631" spans="2:12" s="220" customFormat="1" ht="31" x14ac:dyDescent="0.4">
      <c r="B631" s="220" t="str">
        <f>VLOOKUP(C631,[1]!Companies[#Data],3,FALSE)</f>
        <v>000115137-2</v>
      </c>
      <c r="C631" s="262" t="str">
        <f t="shared" si="20"/>
        <v xml:space="preserve">NGC E&amp;P Investments (Netherlands) B.V. </v>
      </c>
      <c r="D631" s="238" t="s">
        <v>1968</v>
      </c>
      <c r="E631" s="221" t="s">
        <v>2062</v>
      </c>
      <c r="F631" s="220" t="s">
        <v>996</v>
      </c>
      <c r="G631" s="220" t="s">
        <v>996</v>
      </c>
      <c r="H631" s="261" t="str">
        <f>Table10[[#This Row],[Company]]</f>
        <v xml:space="preserve">NGC E&amp;P Investments (Netherlands) B.V. </v>
      </c>
      <c r="I631" s="220" t="s">
        <v>1199</v>
      </c>
      <c r="J631" s="222">
        <f>'[11]NGC E&amp;P INVESTMENTS NETHERLANDS'!$E33/[4]Sheet1!$D$367</f>
        <v>0</v>
      </c>
      <c r="K631" s="220" t="s">
        <v>999</v>
      </c>
      <c r="L631" s="255">
        <v>0</v>
      </c>
    </row>
    <row r="632" spans="2:12" s="220" customFormat="1" ht="15.5" x14ac:dyDescent="0.4">
      <c r="B632" s="220" t="str">
        <f>VLOOKUP(C632,[1]!Companies[#Data],3,FALSE)</f>
        <v>000115137-2</v>
      </c>
      <c r="C632" s="262" t="str">
        <f t="shared" si="20"/>
        <v xml:space="preserve">NGC E&amp;P Investments (Netherlands) B.V. </v>
      </c>
      <c r="D632" s="238" t="s">
        <v>1968</v>
      </c>
      <c r="E632" s="221" t="s">
        <v>2110</v>
      </c>
      <c r="F632" s="220" t="s">
        <v>996</v>
      </c>
      <c r="G632" s="220" t="s">
        <v>996</v>
      </c>
      <c r="H632" s="261" t="str">
        <f>Table10[[#This Row],[Company]]</f>
        <v xml:space="preserve">NGC E&amp;P Investments (Netherlands) B.V. </v>
      </c>
      <c r="I632" s="220" t="s">
        <v>1199</v>
      </c>
      <c r="J632" s="222">
        <f>'[11]NGC E&amp;P INVESTMENTS NETHERLANDS'!$E34/[4]Sheet1!$D$367</f>
        <v>0</v>
      </c>
      <c r="K632" s="220" t="s">
        <v>999</v>
      </c>
      <c r="L632" s="255">
        <v>0</v>
      </c>
    </row>
    <row r="633" spans="2:12" s="220" customFormat="1" ht="15.5" x14ac:dyDescent="0.4">
      <c r="B633" s="220" t="str">
        <f>VLOOKUP(C633,[1]!Companies[#Data],3,FALSE)</f>
        <v>000115137-2</v>
      </c>
      <c r="C633" s="262" t="str">
        <f t="shared" si="20"/>
        <v xml:space="preserve">NGC E&amp;P Investments (Netherlands) B.V. </v>
      </c>
      <c r="D633" s="238" t="s">
        <v>1968</v>
      </c>
      <c r="E633" s="221" t="s">
        <v>2111</v>
      </c>
      <c r="F633" s="220" t="s">
        <v>996</v>
      </c>
      <c r="G633" s="220" t="s">
        <v>996</v>
      </c>
      <c r="H633" s="261" t="str">
        <f>Table10[[#This Row],[Company]]</f>
        <v xml:space="preserve">NGC E&amp;P Investments (Netherlands) B.V. </v>
      </c>
      <c r="I633" s="220" t="s">
        <v>1199</v>
      </c>
      <c r="J633" s="222">
        <f>'[11]NGC E&amp;P INVESTMENTS NETHERLANDS'!$E35/[4]Sheet1!$D$367</f>
        <v>0</v>
      </c>
      <c r="K633" s="220" t="s">
        <v>999</v>
      </c>
      <c r="L633" s="255">
        <v>0</v>
      </c>
    </row>
    <row r="634" spans="2:12" s="220" customFormat="1" ht="15.5" x14ac:dyDescent="0.4">
      <c r="B634" s="220" t="str">
        <f>VLOOKUP(C634,[1]!Companies[#Data],3,FALSE)</f>
        <v>000115137-2</v>
      </c>
      <c r="C634" s="262" t="str">
        <f t="shared" si="20"/>
        <v xml:space="preserve">NGC E&amp;P Investments (Netherlands) B.V. </v>
      </c>
      <c r="D634" s="238" t="s">
        <v>1968</v>
      </c>
      <c r="E634" s="221" t="s">
        <v>2112</v>
      </c>
      <c r="F634" s="220" t="s">
        <v>996</v>
      </c>
      <c r="G634" s="220" t="s">
        <v>996</v>
      </c>
      <c r="H634" s="261" t="str">
        <f>Table10[[#This Row],[Company]]</f>
        <v xml:space="preserve">NGC E&amp;P Investments (Netherlands) B.V. </v>
      </c>
      <c r="I634" s="220" t="s">
        <v>1199</v>
      </c>
      <c r="J634" s="222">
        <f>'[11]NGC E&amp;P INVESTMENTS NETHERLANDS'!$E36/[4]Sheet1!$D$367</f>
        <v>0</v>
      </c>
      <c r="K634" s="220" t="s">
        <v>999</v>
      </c>
      <c r="L634" s="255">
        <v>0</v>
      </c>
    </row>
    <row r="635" spans="2:12" s="220" customFormat="1" ht="15.5" x14ac:dyDescent="0.4">
      <c r="B635" s="220" t="str">
        <f>VLOOKUP(C635,[1]!Companies[#Data],3,FALSE)</f>
        <v>000115137-2</v>
      </c>
      <c r="C635" s="262" t="str">
        <f t="shared" si="20"/>
        <v xml:space="preserve">NGC E&amp;P Investments (Netherlands) B.V. </v>
      </c>
      <c r="D635" s="238" t="s">
        <v>1968</v>
      </c>
      <c r="E635" s="221" t="s">
        <v>2113</v>
      </c>
      <c r="F635" s="220" t="s">
        <v>996</v>
      </c>
      <c r="G635" s="220" t="s">
        <v>996</v>
      </c>
      <c r="H635" s="261" t="str">
        <f>Table10[[#This Row],[Company]]</f>
        <v xml:space="preserve">NGC E&amp;P Investments (Netherlands) B.V. </v>
      </c>
      <c r="I635" s="220" t="s">
        <v>1199</v>
      </c>
      <c r="J635" s="222">
        <f>'[11]NGC E&amp;P INVESTMENTS NETHERLANDS'!$E37/[4]Sheet1!$D$367</f>
        <v>0</v>
      </c>
      <c r="K635" s="220" t="s">
        <v>999</v>
      </c>
      <c r="L635" s="255">
        <v>0</v>
      </c>
    </row>
    <row r="636" spans="2:12" s="220" customFormat="1" ht="15.5" x14ac:dyDescent="0.4">
      <c r="B636" s="220" t="str">
        <f>VLOOKUP(C636,[1]!Companies[#Data],3,FALSE)</f>
        <v>000115137-2</v>
      </c>
      <c r="C636" s="262" t="str">
        <f t="shared" si="20"/>
        <v xml:space="preserve">NGC E&amp;P Investments (Netherlands) B.V. </v>
      </c>
      <c r="D636" s="238" t="s">
        <v>1968</v>
      </c>
      <c r="E636" s="221" t="s">
        <v>2074</v>
      </c>
      <c r="F636" s="220" t="s">
        <v>996</v>
      </c>
      <c r="G636" s="220" t="s">
        <v>996</v>
      </c>
      <c r="H636" s="261" t="str">
        <f>Table10[[#This Row],[Company]]</f>
        <v xml:space="preserve">NGC E&amp;P Investments (Netherlands) B.V. </v>
      </c>
      <c r="I636" s="220" t="s">
        <v>1199</v>
      </c>
      <c r="J636" s="222">
        <f>'[11]NGC E&amp;P INVESTMENTS NETHERLANDS'!$E38/[4]Sheet1!$D$367</f>
        <v>0</v>
      </c>
      <c r="K636" s="220" t="s">
        <v>999</v>
      </c>
      <c r="L636" s="255">
        <v>0</v>
      </c>
    </row>
    <row r="637" spans="2:12" s="220" customFormat="1" ht="15.5" x14ac:dyDescent="0.4">
      <c r="B637" s="220" t="str">
        <f>VLOOKUP(C637,[1]!Companies[#Data],3,FALSE)</f>
        <v>000115137-2</v>
      </c>
      <c r="C637" s="262" t="str">
        <f t="shared" si="20"/>
        <v xml:space="preserve">NGC E&amp;P Investments (Netherlands) B.V. </v>
      </c>
      <c r="D637" s="238" t="s">
        <v>1968</v>
      </c>
      <c r="E637" s="221" t="s">
        <v>2064</v>
      </c>
      <c r="F637" s="220" t="s">
        <v>996</v>
      </c>
      <c r="G637" s="220" t="s">
        <v>996</v>
      </c>
      <c r="H637" s="261" t="str">
        <f>Table10[[#This Row],[Company]]</f>
        <v xml:space="preserve">NGC E&amp;P Investments (Netherlands) B.V. </v>
      </c>
      <c r="I637" s="220" t="s">
        <v>1199</v>
      </c>
      <c r="J637" s="222">
        <f>'[11]NGC E&amp;P INVESTMENTS NETHERLANDS'!$E39/[4]Sheet1!$D$367</f>
        <v>0</v>
      </c>
      <c r="K637" s="220" t="s">
        <v>999</v>
      </c>
      <c r="L637" s="255">
        <v>0</v>
      </c>
    </row>
    <row r="638" spans="2:12" s="220" customFormat="1" ht="15.5" x14ac:dyDescent="0.4">
      <c r="B638" s="220" t="str">
        <f>VLOOKUP(C638,[1]!Companies[#Data],3,FALSE)</f>
        <v>000115137-2</v>
      </c>
      <c r="C638" s="262" t="str">
        <f t="shared" si="20"/>
        <v xml:space="preserve">NGC E&amp;P Investments (Netherlands) B.V. </v>
      </c>
      <c r="D638" s="238" t="s">
        <v>1968</v>
      </c>
      <c r="E638" s="221" t="s">
        <v>2065</v>
      </c>
      <c r="F638" s="220" t="s">
        <v>996</v>
      </c>
      <c r="G638" s="220" t="s">
        <v>996</v>
      </c>
      <c r="H638" s="261" t="str">
        <f>Table10[[#This Row],[Company]]</f>
        <v xml:space="preserve">NGC E&amp;P Investments (Netherlands) B.V. </v>
      </c>
      <c r="I638" s="220" t="s">
        <v>1199</v>
      </c>
      <c r="J638" s="222">
        <f>'[11]NGC E&amp;P INVESTMENTS NETHERLANDS'!$E40/[4]Sheet1!$D$367</f>
        <v>0</v>
      </c>
      <c r="K638" s="220" t="s">
        <v>999</v>
      </c>
      <c r="L638" s="255">
        <v>0</v>
      </c>
    </row>
    <row r="639" spans="2:12" s="220" customFormat="1" ht="15.5" x14ac:dyDescent="0.4">
      <c r="B639" s="220" t="str">
        <f>VLOOKUP(C639,[1]!Companies[#Data],3,FALSE)</f>
        <v>000115137-2</v>
      </c>
      <c r="C639" s="262" t="str">
        <f t="shared" si="20"/>
        <v xml:space="preserve">NGC E&amp;P Investments (Netherlands) B.V. </v>
      </c>
      <c r="D639" s="238" t="s">
        <v>1968</v>
      </c>
      <c r="E639" s="221" t="s">
        <v>2114</v>
      </c>
      <c r="F639" s="220" t="s">
        <v>996</v>
      </c>
      <c r="G639" s="220" t="s">
        <v>996</v>
      </c>
      <c r="H639" s="261" t="str">
        <f>Table10[[#This Row],[Company]]</f>
        <v xml:space="preserve">NGC E&amp;P Investments (Netherlands) B.V. </v>
      </c>
      <c r="I639" s="220" t="s">
        <v>1199</v>
      </c>
      <c r="J639" s="222">
        <f>'[11]NGC E&amp;P INVESTMENTS NETHERLANDS'!$E41/[4]Sheet1!$D$367</f>
        <v>0</v>
      </c>
      <c r="K639" s="220" t="s">
        <v>999</v>
      </c>
      <c r="L639" s="255">
        <v>0</v>
      </c>
    </row>
    <row r="640" spans="2:12" s="220" customFormat="1" ht="15.5" x14ac:dyDescent="0.4">
      <c r="B640" s="220" t="str">
        <f>VLOOKUP(C640,[1]!Companies[#Data],3,FALSE)</f>
        <v>000115137-2</v>
      </c>
      <c r="C640" s="262" t="str">
        <f t="shared" si="20"/>
        <v xml:space="preserve">NGC E&amp;P Investments (Netherlands) B.V. </v>
      </c>
      <c r="D640" s="238" t="s">
        <v>1968</v>
      </c>
      <c r="E640" s="221" t="s">
        <v>2069</v>
      </c>
      <c r="F640" s="220" t="s">
        <v>996</v>
      </c>
      <c r="G640" s="220" t="s">
        <v>996</v>
      </c>
      <c r="H640" s="261" t="str">
        <f>Table10[[#This Row],[Company]]</f>
        <v xml:space="preserve">NGC E&amp;P Investments (Netherlands) B.V. </v>
      </c>
      <c r="I640" s="220" t="s">
        <v>1199</v>
      </c>
      <c r="J640" s="222">
        <f>'[11]NGC E&amp;P INVESTMENTS NETHERLANDS'!$E42/[4]Sheet1!$D$367</f>
        <v>0</v>
      </c>
      <c r="K640" s="220" t="s">
        <v>999</v>
      </c>
      <c r="L640" s="255">
        <v>0</v>
      </c>
    </row>
    <row r="641" spans="2:12" s="220" customFormat="1" ht="15.5" x14ac:dyDescent="0.4">
      <c r="B641" s="220" t="str">
        <f>VLOOKUP(C641,[1]!Companies[#Data],3,FALSE)</f>
        <v>000115137-2</v>
      </c>
      <c r="C641" s="262" t="str">
        <f t="shared" si="20"/>
        <v xml:space="preserve">NGC E&amp;P Investments (Netherlands) B.V. </v>
      </c>
      <c r="D641" s="238" t="s">
        <v>1968</v>
      </c>
      <c r="E641" s="221" t="s">
        <v>2070</v>
      </c>
      <c r="F641" s="220" t="s">
        <v>996</v>
      </c>
      <c r="G641" s="220" t="s">
        <v>996</v>
      </c>
      <c r="H641" s="261" t="str">
        <f>Table10[[#This Row],[Company]]</f>
        <v xml:space="preserve">NGC E&amp;P Investments (Netherlands) B.V. </v>
      </c>
      <c r="I641" s="220" t="s">
        <v>1199</v>
      </c>
      <c r="J641" s="222">
        <f>'[11]NGC E&amp;P INVESTMENTS NETHERLANDS'!$E43/[4]Sheet1!$D$367</f>
        <v>0</v>
      </c>
      <c r="K641" s="220" t="s">
        <v>999</v>
      </c>
      <c r="L641" s="255">
        <v>0</v>
      </c>
    </row>
    <row r="642" spans="2:12" s="220" customFormat="1" ht="15.5" x14ac:dyDescent="0.4">
      <c r="B642" s="220" t="str">
        <f>VLOOKUP(C642,[1]!Companies[#Data],3,FALSE)</f>
        <v>000115137-2</v>
      </c>
      <c r="C642" s="262" t="str">
        <f t="shared" si="20"/>
        <v xml:space="preserve">NGC E&amp;P Investments (Netherlands) B.V. </v>
      </c>
      <c r="D642" s="238" t="s">
        <v>1968</v>
      </c>
      <c r="E642" s="221" t="s">
        <v>2115</v>
      </c>
      <c r="F642" s="220" t="s">
        <v>996</v>
      </c>
      <c r="G642" s="220" t="s">
        <v>996</v>
      </c>
      <c r="H642" s="261" t="str">
        <f>Table10[[#This Row],[Company]]</f>
        <v xml:space="preserve">NGC E&amp;P Investments (Netherlands) B.V. </v>
      </c>
      <c r="I642" s="220" t="s">
        <v>1199</v>
      </c>
      <c r="J642" s="222">
        <f>'[11]NGC E&amp;P INVESTMENTS NETHERLANDS'!$E44/[4]Sheet1!$D$367</f>
        <v>0</v>
      </c>
      <c r="K642" s="220" t="s">
        <v>999</v>
      </c>
      <c r="L642" s="255">
        <v>0</v>
      </c>
    </row>
    <row r="643" spans="2:12" s="220" customFormat="1" ht="15.5" x14ac:dyDescent="0.4">
      <c r="B643" s="220" t="str">
        <f>VLOOKUP(C643,[1]!Companies[#Data],3,FALSE)</f>
        <v>000115137-2</v>
      </c>
      <c r="C643" s="262" t="str">
        <f t="shared" si="20"/>
        <v xml:space="preserve">NGC E&amp;P Investments (Netherlands) B.V. </v>
      </c>
      <c r="D643" s="238" t="s">
        <v>1968</v>
      </c>
      <c r="E643" s="221" t="s">
        <v>2072</v>
      </c>
      <c r="F643" s="220" t="s">
        <v>996</v>
      </c>
      <c r="G643" s="220" t="s">
        <v>996</v>
      </c>
      <c r="H643" s="261" t="str">
        <f>Table10[[#This Row],[Company]]</f>
        <v xml:space="preserve">NGC E&amp;P Investments (Netherlands) B.V. </v>
      </c>
      <c r="I643" s="220" t="s">
        <v>1199</v>
      </c>
      <c r="J643" s="222">
        <f>'[11]NGC E&amp;P INVESTMENTS NETHERLANDS'!$E45/[4]Sheet1!$D$367</f>
        <v>0</v>
      </c>
      <c r="K643" s="220" t="s">
        <v>999</v>
      </c>
      <c r="L643" s="255">
        <v>0</v>
      </c>
    </row>
    <row r="644" spans="2:12" s="220" customFormat="1" ht="15.5" x14ac:dyDescent="0.4">
      <c r="B644" s="220" t="str">
        <f>VLOOKUP(C644,[1]!Companies[#Data],3,FALSE)</f>
        <v>000115137-2</v>
      </c>
      <c r="C644" s="262" t="str">
        <f t="shared" si="20"/>
        <v xml:space="preserve">NGC E&amp;P Investments (Netherlands) B.V. </v>
      </c>
      <c r="D644" s="220" t="s">
        <v>2081</v>
      </c>
      <c r="E644" s="221" t="s">
        <v>2116</v>
      </c>
      <c r="F644" s="220" t="s">
        <v>996</v>
      </c>
      <c r="G644" s="220" t="s">
        <v>996</v>
      </c>
      <c r="H644" s="261" t="str">
        <f>Table10[[#This Row],[Company]]</f>
        <v xml:space="preserve">NGC E&amp;P Investments (Netherlands) B.V. </v>
      </c>
      <c r="I644" s="220" t="s">
        <v>1199</v>
      </c>
      <c r="J644" s="222">
        <f>'[11]NGC E&amp;P INVESTMENTS NETHERLANDS'!$E$50/[4]Sheet1!$D$367</f>
        <v>0</v>
      </c>
      <c r="K644" s="220" t="s">
        <v>999</v>
      </c>
      <c r="L644" s="255">
        <v>0</v>
      </c>
    </row>
    <row r="645" spans="2:12" s="220" customFormat="1" ht="15.5" x14ac:dyDescent="0.4">
      <c r="B645" s="220" t="str">
        <f>VLOOKUP(C645,[1]!Companies[#Data],3,FALSE)</f>
        <v>100044478-4</v>
      </c>
      <c r="C645" s="262" t="str">
        <f>'[1]Part 3 - Reporting entities'!B48</f>
        <v>NGC Caribbean Investment Limited</v>
      </c>
      <c r="D645" s="220" t="s">
        <v>2081</v>
      </c>
      <c r="E645" s="221" t="s">
        <v>2082</v>
      </c>
      <c r="F645" s="220" t="s">
        <v>996</v>
      </c>
      <c r="G645" s="220" t="s">
        <v>996</v>
      </c>
      <c r="H645" s="261" t="str">
        <f>Table10[[#This Row],[Company]]</f>
        <v>NGC Caribbean Investment Limited</v>
      </c>
      <c r="I645" s="220" t="s">
        <v>1199</v>
      </c>
      <c r="J645" s="222">
        <f>'[11]NGC Caribbean Investment'!$E14/[4]Sheet1!$D$367</f>
        <v>2435050.8899355559</v>
      </c>
      <c r="K645" s="220" t="s">
        <v>999</v>
      </c>
      <c r="L645" s="255">
        <v>0</v>
      </c>
    </row>
    <row r="646" spans="2:12" s="220" customFormat="1" ht="15.5" x14ac:dyDescent="0.4">
      <c r="B646" s="220" t="str">
        <f>VLOOKUP(C646,[1]!Companies[#Data],3,FALSE)</f>
        <v>100044478-4</v>
      </c>
      <c r="C646" s="262" t="str">
        <f>C645</f>
        <v>NGC Caribbean Investment Limited</v>
      </c>
      <c r="D646" s="220" t="s">
        <v>2081</v>
      </c>
      <c r="E646" s="221" t="s">
        <v>2050</v>
      </c>
      <c r="F646" s="220" t="s">
        <v>996</v>
      </c>
      <c r="G646" s="220" t="s">
        <v>996</v>
      </c>
      <c r="H646" s="261" t="str">
        <f>Table10[[#This Row],[Company]]</f>
        <v>NGC Caribbean Investment Limited</v>
      </c>
      <c r="I646" s="220" t="s">
        <v>1199</v>
      </c>
      <c r="J646" s="222">
        <f>'[11]NGC Caribbean Investment'!$E15/[4]Sheet1!$D$367</f>
        <v>38898751.356376678</v>
      </c>
      <c r="K646" s="220" t="s">
        <v>999</v>
      </c>
      <c r="L646" s="255">
        <v>0</v>
      </c>
    </row>
    <row r="647" spans="2:12" s="220" customFormat="1" ht="15.5" x14ac:dyDescent="0.4">
      <c r="B647" s="220" t="str">
        <f>VLOOKUP(C647,[1]!Companies[#Data],3,FALSE)</f>
        <v>100044478-4</v>
      </c>
      <c r="C647" s="262" t="str">
        <f t="shared" ref="C647:C674" si="21">C646</f>
        <v>NGC Caribbean Investment Limited</v>
      </c>
      <c r="D647" s="220" t="s">
        <v>2081</v>
      </c>
      <c r="E647" s="221" t="s">
        <v>2051</v>
      </c>
      <c r="F647" s="220" t="s">
        <v>996</v>
      </c>
      <c r="G647" s="220" t="s">
        <v>996</v>
      </c>
      <c r="H647" s="261" t="str">
        <f>Table10[[#This Row],[Company]]</f>
        <v>NGC Caribbean Investment Limited</v>
      </c>
      <c r="I647" s="220" t="s">
        <v>1199</v>
      </c>
      <c r="J647" s="222">
        <f>'[11]NGC Caribbean Investment'!$E16/[4]Sheet1!$D$367</f>
        <v>3889875.16524076</v>
      </c>
      <c r="K647" s="220" t="s">
        <v>999</v>
      </c>
      <c r="L647" s="255">
        <v>0</v>
      </c>
    </row>
    <row r="648" spans="2:12" s="220" customFormat="1" ht="15.5" x14ac:dyDescent="0.4">
      <c r="B648" s="220" t="str">
        <f>VLOOKUP(C648,[1]!Companies[#Data],3,FALSE)</f>
        <v>100044478-4</v>
      </c>
      <c r="C648" s="262" t="str">
        <f t="shared" si="21"/>
        <v>NGC Caribbean Investment Limited</v>
      </c>
      <c r="D648" s="220" t="s">
        <v>2081</v>
      </c>
      <c r="E648" s="221" t="s">
        <v>2049</v>
      </c>
      <c r="F648" s="220" t="s">
        <v>996</v>
      </c>
      <c r="G648" s="220" t="s">
        <v>996</v>
      </c>
      <c r="H648" s="261" t="str">
        <f>Table10[[#This Row],[Company]]</f>
        <v>NGC Caribbean Investment Limited</v>
      </c>
      <c r="I648" s="220" t="s">
        <v>1199</v>
      </c>
      <c r="J648" s="222">
        <f>'[11]NGC Caribbean Investment'!$E17/[4]Sheet1!$D$367</f>
        <v>0</v>
      </c>
      <c r="K648" s="220" t="s">
        <v>999</v>
      </c>
      <c r="L648" s="255">
        <v>0</v>
      </c>
    </row>
    <row r="649" spans="2:12" s="220" customFormat="1" ht="15.5" x14ac:dyDescent="0.4">
      <c r="B649" s="220" t="str">
        <f>VLOOKUP(C649,[1]!Companies[#Data],3,FALSE)</f>
        <v>100044478-4</v>
      </c>
      <c r="C649" s="262" t="str">
        <f t="shared" si="21"/>
        <v>NGC Caribbean Investment Limited</v>
      </c>
      <c r="D649" s="220" t="s">
        <v>2081</v>
      </c>
      <c r="E649" s="221" t="s">
        <v>2057</v>
      </c>
      <c r="F649" s="220" t="s">
        <v>996</v>
      </c>
      <c r="G649" s="220" t="s">
        <v>996</v>
      </c>
      <c r="H649" s="261" t="str">
        <f>Table10[[#This Row],[Company]]</f>
        <v>NGC Caribbean Investment Limited</v>
      </c>
      <c r="I649" s="220" t="s">
        <v>1199</v>
      </c>
      <c r="J649" s="222">
        <f>'[11]NGC Caribbean Investment'!$E18/[4]Sheet1!$D$367</f>
        <v>223727.88482502577</v>
      </c>
      <c r="K649" s="220" t="s">
        <v>999</v>
      </c>
      <c r="L649" s="255">
        <v>0</v>
      </c>
    </row>
    <row r="650" spans="2:12" s="220" customFormat="1" ht="15.5" x14ac:dyDescent="0.4">
      <c r="B650" s="220" t="str">
        <f>VLOOKUP(C650,[1]!Companies[#Data],3,FALSE)</f>
        <v>100044478-4</v>
      </c>
      <c r="C650" s="262" t="str">
        <f t="shared" si="21"/>
        <v>NGC Caribbean Investment Limited</v>
      </c>
      <c r="D650" s="220" t="s">
        <v>2081</v>
      </c>
      <c r="E650" s="221" t="s">
        <v>2054</v>
      </c>
      <c r="F650" s="220" t="s">
        <v>996</v>
      </c>
      <c r="G650" s="220" t="s">
        <v>996</v>
      </c>
      <c r="H650" s="261" t="str">
        <f>Table10[[#This Row],[Company]]</f>
        <v>NGC Caribbean Investment Limited</v>
      </c>
      <c r="I650" s="220" t="s">
        <v>1199</v>
      </c>
      <c r="J650" s="222">
        <f>'[11]NGC Caribbean Investment'!$E19/[4]Sheet1!$D$367</f>
        <v>0</v>
      </c>
      <c r="K650" s="220" t="s">
        <v>999</v>
      </c>
      <c r="L650" s="255">
        <v>0</v>
      </c>
    </row>
    <row r="651" spans="2:12" s="220" customFormat="1" ht="31" x14ac:dyDescent="0.4">
      <c r="B651" s="220" t="str">
        <f>VLOOKUP(C651,[1]!Companies[#Data],3,FALSE)</f>
        <v>100044478-4</v>
      </c>
      <c r="C651" s="262" t="str">
        <f t="shared" si="21"/>
        <v>NGC Caribbean Investment Limited</v>
      </c>
      <c r="D651" s="220" t="s">
        <v>2081</v>
      </c>
      <c r="E651" s="221" t="s">
        <v>2048</v>
      </c>
      <c r="F651" s="220" t="s">
        <v>996</v>
      </c>
      <c r="G651" s="220" t="s">
        <v>996</v>
      </c>
      <c r="H651" s="261" t="str">
        <f>Table10[[#This Row],[Company]]</f>
        <v>NGC Caribbean Investment Limited</v>
      </c>
      <c r="I651" s="220" t="s">
        <v>1199</v>
      </c>
      <c r="J651" s="222">
        <f>'[11]NGC Caribbean Investment'!$E20/[4]Sheet1!$D$367</f>
        <v>0</v>
      </c>
      <c r="K651" s="220" t="s">
        <v>999</v>
      </c>
      <c r="L651" s="255">
        <v>0</v>
      </c>
    </row>
    <row r="652" spans="2:12" s="220" customFormat="1" ht="31" x14ac:dyDescent="0.4">
      <c r="B652" s="220" t="str">
        <f>VLOOKUP(C652,[1]!Companies[#Data],3,FALSE)</f>
        <v>100044478-4</v>
      </c>
      <c r="C652" s="262" t="str">
        <f t="shared" si="21"/>
        <v>NGC Caribbean Investment Limited</v>
      </c>
      <c r="D652" s="220" t="s">
        <v>2081</v>
      </c>
      <c r="E652" s="221" t="s">
        <v>2085</v>
      </c>
      <c r="F652" s="220" t="s">
        <v>996</v>
      </c>
      <c r="G652" s="220" t="s">
        <v>996</v>
      </c>
      <c r="H652" s="261" t="str">
        <f>Table10[[#This Row],[Company]]</f>
        <v>NGC Caribbean Investment Limited</v>
      </c>
      <c r="I652" s="220" t="s">
        <v>1199</v>
      </c>
      <c r="J652" s="222">
        <f>'[11]NGC Caribbean Investment'!$E21/[4]Sheet1!$D$367</f>
        <v>0</v>
      </c>
      <c r="K652" s="220" t="s">
        <v>999</v>
      </c>
      <c r="L652" s="255">
        <v>0</v>
      </c>
    </row>
    <row r="653" spans="2:12" s="220" customFormat="1" ht="15.5" x14ac:dyDescent="0.4">
      <c r="B653" s="220" t="str">
        <f>VLOOKUP(C653,[1]!Companies[#Data],3,FALSE)</f>
        <v>100044478-4</v>
      </c>
      <c r="C653" s="262" t="str">
        <f t="shared" si="21"/>
        <v>NGC Caribbean Investment Limited</v>
      </c>
      <c r="D653" s="220" t="s">
        <v>2081</v>
      </c>
      <c r="E653" s="221" t="s">
        <v>2107</v>
      </c>
      <c r="F653" s="220" t="s">
        <v>996</v>
      </c>
      <c r="G653" s="220" t="s">
        <v>996</v>
      </c>
      <c r="H653" s="261" t="str">
        <f>Table10[[#This Row],[Company]]</f>
        <v>NGC Caribbean Investment Limited</v>
      </c>
      <c r="I653" s="220" t="s">
        <v>1199</v>
      </c>
      <c r="J653" s="222">
        <f>'[11]NGC Caribbean Investment'!$E22/[4]Sheet1!$D$367</f>
        <v>0</v>
      </c>
      <c r="K653" s="220" t="s">
        <v>999</v>
      </c>
      <c r="L653" s="255">
        <v>0</v>
      </c>
    </row>
    <row r="654" spans="2:12" s="220" customFormat="1" ht="15.5" x14ac:dyDescent="0.4">
      <c r="B654" s="220" t="str">
        <f>VLOOKUP(C654,[1]!Companies[#Data],3,FALSE)</f>
        <v>100044478-4</v>
      </c>
      <c r="C654" s="262" t="str">
        <f t="shared" si="21"/>
        <v>NGC Caribbean Investment Limited</v>
      </c>
      <c r="D654" s="220" t="s">
        <v>2081</v>
      </c>
      <c r="E654" s="221" t="s">
        <v>2075</v>
      </c>
      <c r="F654" s="220" t="s">
        <v>996</v>
      </c>
      <c r="G654" s="220" t="s">
        <v>996</v>
      </c>
      <c r="H654" s="261" t="str">
        <f>Table10[[#This Row],[Company]]</f>
        <v>NGC Caribbean Investment Limited</v>
      </c>
      <c r="I654" s="220" t="s">
        <v>1199</v>
      </c>
      <c r="J654" s="222">
        <f>'[11]NGC Caribbean Investment'!$E23/[4]Sheet1!$D$367</f>
        <v>0</v>
      </c>
      <c r="K654" s="220" t="s">
        <v>999</v>
      </c>
      <c r="L654" s="255">
        <v>0</v>
      </c>
    </row>
    <row r="655" spans="2:12" s="220" customFormat="1" ht="15.5" x14ac:dyDescent="0.4">
      <c r="B655" s="220" t="str">
        <f>VLOOKUP(C655,[1]!Companies[#Data],3,FALSE)</f>
        <v>100044478-4</v>
      </c>
      <c r="C655" s="262" t="str">
        <f t="shared" si="21"/>
        <v>NGC Caribbean Investment Limited</v>
      </c>
      <c r="D655" s="220" t="s">
        <v>2081</v>
      </c>
      <c r="E655" s="221" t="s">
        <v>2076</v>
      </c>
      <c r="F655" s="220" t="s">
        <v>996</v>
      </c>
      <c r="G655" s="220" t="s">
        <v>996</v>
      </c>
      <c r="H655" s="261" t="str">
        <f>Table10[[#This Row],[Company]]</f>
        <v>NGC Caribbean Investment Limited</v>
      </c>
      <c r="I655" s="220" t="s">
        <v>1199</v>
      </c>
      <c r="J655" s="222">
        <f>'[11]NGC Caribbean Investment'!$E24/[4]Sheet1!$D$367</f>
        <v>0</v>
      </c>
      <c r="K655" s="220" t="s">
        <v>999</v>
      </c>
      <c r="L655" s="255">
        <v>0</v>
      </c>
    </row>
    <row r="656" spans="2:12" s="220" customFormat="1" ht="15.5" x14ac:dyDescent="0.4">
      <c r="B656" s="220" t="str">
        <f>VLOOKUP(C656,[1]!Companies[#Data],3,FALSE)</f>
        <v>100044478-4</v>
      </c>
      <c r="C656" s="262" t="str">
        <f t="shared" si="21"/>
        <v>NGC Caribbean Investment Limited</v>
      </c>
      <c r="D656" s="238" t="s">
        <v>1968</v>
      </c>
      <c r="E656" s="221" t="s">
        <v>2059</v>
      </c>
      <c r="F656" s="220" t="s">
        <v>996</v>
      </c>
      <c r="G656" s="220" t="s">
        <v>996</v>
      </c>
      <c r="H656" s="261" t="str">
        <f>Table10[[#This Row],[Company]]</f>
        <v>NGC Caribbean Investment Limited</v>
      </c>
      <c r="I656" s="220" t="s">
        <v>1199</v>
      </c>
      <c r="J656" s="222">
        <f>'[11]NGC Caribbean Investment'!$E28/[4]Sheet1!$D$367</f>
        <v>0</v>
      </c>
      <c r="K656" s="220" t="s">
        <v>999</v>
      </c>
      <c r="L656" s="255">
        <v>0</v>
      </c>
    </row>
    <row r="657" spans="2:12" s="220" customFormat="1" ht="15.5" x14ac:dyDescent="0.4">
      <c r="B657" s="220" t="str">
        <f>VLOOKUP(C657,[1]!Companies[#Data],3,FALSE)</f>
        <v>100044478-4</v>
      </c>
      <c r="C657" s="262" t="str">
        <f t="shared" si="21"/>
        <v>NGC Caribbean Investment Limited</v>
      </c>
      <c r="D657" s="238" t="s">
        <v>1968</v>
      </c>
      <c r="E657" s="221" t="s">
        <v>2108</v>
      </c>
      <c r="F657" s="220" t="s">
        <v>996</v>
      </c>
      <c r="G657" s="220" t="s">
        <v>996</v>
      </c>
      <c r="H657" s="261" t="str">
        <f>Table10[[#This Row],[Company]]</f>
        <v>NGC Caribbean Investment Limited</v>
      </c>
      <c r="I657" s="220" t="s">
        <v>1199</v>
      </c>
      <c r="J657" s="222">
        <f>'[11]NGC Caribbean Investment'!$E29/[4]Sheet1!$D$367</f>
        <v>0</v>
      </c>
      <c r="K657" s="220" t="s">
        <v>999</v>
      </c>
      <c r="L657" s="255">
        <v>0</v>
      </c>
    </row>
    <row r="658" spans="2:12" s="220" customFormat="1" ht="15.5" x14ac:dyDescent="0.4">
      <c r="B658" s="220" t="str">
        <f>VLOOKUP(C658,[1]!Companies[#Data],3,FALSE)</f>
        <v>100044478-4</v>
      </c>
      <c r="C658" s="262" t="str">
        <f t="shared" si="21"/>
        <v>NGC Caribbean Investment Limited</v>
      </c>
      <c r="D658" s="238" t="s">
        <v>1968</v>
      </c>
      <c r="E658" s="221" t="s">
        <v>2083</v>
      </c>
      <c r="F658" s="220" t="s">
        <v>996</v>
      </c>
      <c r="G658" s="220" t="s">
        <v>996</v>
      </c>
      <c r="H658" s="261" t="str">
        <f>Table10[[#This Row],[Company]]</f>
        <v>NGC Caribbean Investment Limited</v>
      </c>
      <c r="I658" s="220" t="s">
        <v>1199</v>
      </c>
      <c r="J658" s="222">
        <f>'[11]NGC Caribbean Investment'!$E30/[4]Sheet1!$D$367</f>
        <v>0</v>
      </c>
      <c r="K658" s="220" t="s">
        <v>999</v>
      </c>
      <c r="L658" s="255">
        <v>0</v>
      </c>
    </row>
    <row r="659" spans="2:12" s="220" customFormat="1" ht="15.5" x14ac:dyDescent="0.4">
      <c r="B659" s="220" t="str">
        <f>VLOOKUP(C659,[1]!Companies[#Data],3,FALSE)</f>
        <v>100044478-4</v>
      </c>
      <c r="C659" s="262" t="str">
        <f t="shared" si="21"/>
        <v>NGC Caribbean Investment Limited</v>
      </c>
      <c r="D659" s="238" t="s">
        <v>1968</v>
      </c>
      <c r="E659" s="221" t="s">
        <v>2109</v>
      </c>
      <c r="F659" s="220" t="s">
        <v>996</v>
      </c>
      <c r="G659" s="220" t="s">
        <v>996</v>
      </c>
      <c r="H659" s="261" t="str">
        <f>Table10[[#This Row],[Company]]</f>
        <v>NGC Caribbean Investment Limited</v>
      </c>
      <c r="I659" s="220" t="s">
        <v>1199</v>
      </c>
      <c r="J659" s="222">
        <f>'[11]NGC Caribbean Investment'!$E31/[4]Sheet1!$D$367</f>
        <v>0</v>
      </c>
      <c r="K659" s="220" t="s">
        <v>999</v>
      </c>
      <c r="L659" s="255">
        <v>0</v>
      </c>
    </row>
    <row r="660" spans="2:12" s="220" customFormat="1" ht="15.5" x14ac:dyDescent="0.4">
      <c r="B660" s="220" t="str">
        <f>VLOOKUP(C660,[1]!Companies[#Data],3,FALSE)</f>
        <v>100044478-4</v>
      </c>
      <c r="C660" s="262" t="str">
        <f t="shared" si="21"/>
        <v>NGC Caribbean Investment Limited</v>
      </c>
      <c r="D660" s="238" t="s">
        <v>1968</v>
      </c>
      <c r="E660" s="221" t="s">
        <v>2073</v>
      </c>
      <c r="F660" s="220" t="s">
        <v>996</v>
      </c>
      <c r="G660" s="220" t="s">
        <v>996</v>
      </c>
      <c r="H660" s="261" t="str">
        <f>Table10[[#This Row],[Company]]</f>
        <v>NGC Caribbean Investment Limited</v>
      </c>
      <c r="I660" s="220" t="s">
        <v>1199</v>
      </c>
      <c r="J660" s="222">
        <f>'[11]NGC Caribbean Investment'!$E32/[4]Sheet1!$D$367</f>
        <v>0</v>
      </c>
      <c r="K660" s="220" t="s">
        <v>999</v>
      </c>
      <c r="L660" s="255">
        <v>0</v>
      </c>
    </row>
    <row r="661" spans="2:12" s="220" customFormat="1" ht="31" x14ac:dyDescent="0.4">
      <c r="B661" s="220" t="str">
        <f>VLOOKUP(C661,[1]!Companies[#Data],3,FALSE)</f>
        <v>100044478-4</v>
      </c>
      <c r="C661" s="262" t="str">
        <f t="shared" si="21"/>
        <v>NGC Caribbean Investment Limited</v>
      </c>
      <c r="D661" s="238" t="s">
        <v>1968</v>
      </c>
      <c r="E661" s="221" t="s">
        <v>2062</v>
      </c>
      <c r="F661" s="220" t="s">
        <v>996</v>
      </c>
      <c r="G661" s="220" t="s">
        <v>996</v>
      </c>
      <c r="H661" s="261" t="str">
        <f>Table10[[#This Row],[Company]]</f>
        <v>NGC Caribbean Investment Limited</v>
      </c>
      <c r="I661" s="220" t="s">
        <v>1199</v>
      </c>
      <c r="J661" s="222">
        <f>'[11]NGC Caribbean Investment'!$E33/[4]Sheet1!$D$367</f>
        <v>0</v>
      </c>
      <c r="K661" s="220" t="s">
        <v>999</v>
      </c>
      <c r="L661" s="255">
        <v>0</v>
      </c>
    </row>
    <row r="662" spans="2:12" s="220" customFormat="1" ht="15.5" x14ac:dyDescent="0.4">
      <c r="B662" s="220" t="str">
        <f>VLOOKUP(C662,[1]!Companies[#Data],3,FALSE)</f>
        <v>100044478-4</v>
      </c>
      <c r="C662" s="262" t="str">
        <f t="shared" si="21"/>
        <v>NGC Caribbean Investment Limited</v>
      </c>
      <c r="D662" s="238" t="s">
        <v>1968</v>
      </c>
      <c r="E662" s="221" t="s">
        <v>2110</v>
      </c>
      <c r="F662" s="220" t="s">
        <v>996</v>
      </c>
      <c r="G662" s="220" t="s">
        <v>996</v>
      </c>
      <c r="H662" s="261" t="str">
        <f>Table10[[#This Row],[Company]]</f>
        <v>NGC Caribbean Investment Limited</v>
      </c>
      <c r="I662" s="220" t="s">
        <v>1199</v>
      </c>
      <c r="J662" s="222">
        <f>'[11]NGC Caribbean Investment'!$E34/[4]Sheet1!$D$367</f>
        <v>0</v>
      </c>
      <c r="K662" s="220" t="s">
        <v>999</v>
      </c>
      <c r="L662" s="255">
        <v>0</v>
      </c>
    </row>
    <row r="663" spans="2:12" s="220" customFormat="1" ht="15.5" x14ac:dyDescent="0.4">
      <c r="B663" s="220" t="str">
        <f>VLOOKUP(C663,[1]!Companies[#Data],3,FALSE)</f>
        <v>100044478-4</v>
      </c>
      <c r="C663" s="262" t="str">
        <f t="shared" si="21"/>
        <v>NGC Caribbean Investment Limited</v>
      </c>
      <c r="D663" s="238" t="s">
        <v>1968</v>
      </c>
      <c r="E663" s="221" t="s">
        <v>2111</v>
      </c>
      <c r="F663" s="220" t="s">
        <v>996</v>
      </c>
      <c r="G663" s="220" t="s">
        <v>996</v>
      </c>
      <c r="H663" s="261" t="str">
        <f>Table10[[#This Row],[Company]]</f>
        <v>NGC Caribbean Investment Limited</v>
      </c>
      <c r="I663" s="220" t="s">
        <v>1199</v>
      </c>
      <c r="J663" s="222">
        <f>'[11]NGC Caribbean Investment'!$E35/[4]Sheet1!$D$367</f>
        <v>0</v>
      </c>
      <c r="K663" s="220" t="s">
        <v>999</v>
      </c>
      <c r="L663" s="255">
        <v>0</v>
      </c>
    </row>
    <row r="664" spans="2:12" s="220" customFormat="1" ht="15.5" x14ac:dyDescent="0.4">
      <c r="B664" s="220" t="str">
        <f>VLOOKUP(C664,[1]!Companies[#Data],3,FALSE)</f>
        <v>100044478-4</v>
      </c>
      <c r="C664" s="262" t="str">
        <f t="shared" si="21"/>
        <v>NGC Caribbean Investment Limited</v>
      </c>
      <c r="D664" s="238" t="s">
        <v>1968</v>
      </c>
      <c r="E664" s="221" t="s">
        <v>2112</v>
      </c>
      <c r="F664" s="220" t="s">
        <v>996</v>
      </c>
      <c r="G664" s="220" t="s">
        <v>996</v>
      </c>
      <c r="H664" s="261" t="str">
        <f>Table10[[#This Row],[Company]]</f>
        <v>NGC Caribbean Investment Limited</v>
      </c>
      <c r="I664" s="220" t="s">
        <v>1199</v>
      </c>
      <c r="J664" s="222">
        <f>'[11]NGC Caribbean Investment'!$E36/[4]Sheet1!$D$367</f>
        <v>0</v>
      </c>
      <c r="K664" s="220" t="s">
        <v>999</v>
      </c>
      <c r="L664" s="255">
        <v>0</v>
      </c>
    </row>
    <row r="665" spans="2:12" s="220" customFormat="1" ht="15.5" x14ac:dyDescent="0.4">
      <c r="B665" s="220" t="str">
        <f>VLOOKUP(C665,[1]!Companies[#Data],3,FALSE)</f>
        <v>100044478-4</v>
      </c>
      <c r="C665" s="262" t="str">
        <f t="shared" si="21"/>
        <v>NGC Caribbean Investment Limited</v>
      </c>
      <c r="D665" s="238" t="s">
        <v>1968</v>
      </c>
      <c r="E665" s="221" t="s">
        <v>2113</v>
      </c>
      <c r="F665" s="220" t="s">
        <v>996</v>
      </c>
      <c r="G665" s="220" t="s">
        <v>996</v>
      </c>
      <c r="H665" s="261" t="str">
        <f>Table10[[#This Row],[Company]]</f>
        <v>NGC Caribbean Investment Limited</v>
      </c>
      <c r="I665" s="220" t="s">
        <v>1199</v>
      </c>
      <c r="J665" s="222">
        <f>'[11]NGC Caribbean Investment'!$E37/[4]Sheet1!$D$367</f>
        <v>0</v>
      </c>
      <c r="K665" s="220" t="s">
        <v>999</v>
      </c>
      <c r="L665" s="255">
        <v>0</v>
      </c>
    </row>
    <row r="666" spans="2:12" s="220" customFormat="1" ht="15.5" x14ac:dyDescent="0.4">
      <c r="B666" s="220" t="str">
        <f>VLOOKUP(C666,[1]!Companies[#Data],3,FALSE)</f>
        <v>100044478-4</v>
      </c>
      <c r="C666" s="262" t="str">
        <f t="shared" si="21"/>
        <v>NGC Caribbean Investment Limited</v>
      </c>
      <c r="D666" s="238" t="s">
        <v>1968</v>
      </c>
      <c r="E666" s="221" t="s">
        <v>2074</v>
      </c>
      <c r="F666" s="220" t="s">
        <v>996</v>
      </c>
      <c r="G666" s="220" t="s">
        <v>996</v>
      </c>
      <c r="H666" s="261" t="str">
        <f>Table10[[#This Row],[Company]]</f>
        <v>NGC Caribbean Investment Limited</v>
      </c>
      <c r="I666" s="220" t="s">
        <v>1199</v>
      </c>
      <c r="J666" s="222">
        <f>'[11]NGC Caribbean Investment'!$E38/[4]Sheet1!$D$367</f>
        <v>0</v>
      </c>
      <c r="K666" s="220" t="s">
        <v>999</v>
      </c>
      <c r="L666" s="255">
        <v>0</v>
      </c>
    </row>
    <row r="667" spans="2:12" s="220" customFormat="1" ht="15.5" x14ac:dyDescent="0.4">
      <c r="B667" s="220" t="str">
        <f>VLOOKUP(C667,[1]!Companies[#Data],3,FALSE)</f>
        <v>100044478-4</v>
      </c>
      <c r="C667" s="262" t="str">
        <f t="shared" si="21"/>
        <v>NGC Caribbean Investment Limited</v>
      </c>
      <c r="D667" s="238" t="s">
        <v>1968</v>
      </c>
      <c r="E667" s="221" t="s">
        <v>2064</v>
      </c>
      <c r="F667" s="220" t="s">
        <v>996</v>
      </c>
      <c r="G667" s="220" t="s">
        <v>996</v>
      </c>
      <c r="H667" s="261" t="str">
        <f>Table10[[#This Row],[Company]]</f>
        <v>NGC Caribbean Investment Limited</v>
      </c>
      <c r="I667" s="220" t="s">
        <v>1199</v>
      </c>
      <c r="J667" s="222">
        <f>'[11]NGC Caribbean Investment'!$E39/[4]Sheet1!$D$367</f>
        <v>0</v>
      </c>
      <c r="K667" s="220" t="s">
        <v>999</v>
      </c>
      <c r="L667" s="255">
        <v>0</v>
      </c>
    </row>
    <row r="668" spans="2:12" s="220" customFormat="1" ht="15.5" x14ac:dyDescent="0.4">
      <c r="B668" s="220" t="str">
        <f>VLOOKUP(C668,[1]!Companies[#Data],3,FALSE)</f>
        <v>100044478-4</v>
      </c>
      <c r="C668" s="262" t="str">
        <f t="shared" si="21"/>
        <v>NGC Caribbean Investment Limited</v>
      </c>
      <c r="D668" s="238" t="s">
        <v>1968</v>
      </c>
      <c r="E668" s="221" t="s">
        <v>2065</v>
      </c>
      <c r="F668" s="220" t="s">
        <v>996</v>
      </c>
      <c r="G668" s="220" t="s">
        <v>996</v>
      </c>
      <c r="H668" s="261" t="str">
        <f>Table10[[#This Row],[Company]]</f>
        <v>NGC Caribbean Investment Limited</v>
      </c>
      <c r="I668" s="220" t="s">
        <v>1199</v>
      </c>
      <c r="J668" s="222">
        <f>'[11]NGC Caribbean Investment'!$E40/[4]Sheet1!$D$367</f>
        <v>0</v>
      </c>
      <c r="K668" s="220" t="s">
        <v>999</v>
      </c>
      <c r="L668" s="255">
        <v>0</v>
      </c>
    </row>
    <row r="669" spans="2:12" s="220" customFormat="1" ht="15.5" x14ac:dyDescent="0.4">
      <c r="B669" s="220" t="str">
        <f>VLOOKUP(C669,[1]!Companies[#Data],3,FALSE)</f>
        <v>100044478-4</v>
      </c>
      <c r="C669" s="262" t="str">
        <f t="shared" si="21"/>
        <v>NGC Caribbean Investment Limited</v>
      </c>
      <c r="D669" s="238" t="s">
        <v>1968</v>
      </c>
      <c r="E669" s="221" t="s">
        <v>2114</v>
      </c>
      <c r="F669" s="220" t="s">
        <v>996</v>
      </c>
      <c r="G669" s="220" t="s">
        <v>996</v>
      </c>
      <c r="H669" s="261" t="str">
        <f>Table10[[#This Row],[Company]]</f>
        <v>NGC Caribbean Investment Limited</v>
      </c>
      <c r="I669" s="220" t="s">
        <v>1199</v>
      </c>
      <c r="J669" s="222">
        <f>'[11]NGC Caribbean Investment'!$E41/[4]Sheet1!$D$367</f>
        <v>0</v>
      </c>
      <c r="K669" s="220" t="s">
        <v>999</v>
      </c>
      <c r="L669" s="255">
        <v>0</v>
      </c>
    </row>
    <row r="670" spans="2:12" s="220" customFormat="1" ht="15.5" x14ac:dyDescent="0.4">
      <c r="B670" s="220" t="str">
        <f>VLOOKUP(C670,[1]!Companies[#Data],3,FALSE)</f>
        <v>100044478-4</v>
      </c>
      <c r="C670" s="262" t="str">
        <f t="shared" si="21"/>
        <v>NGC Caribbean Investment Limited</v>
      </c>
      <c r="D670" s="238" t="s">
        <v>1968</v>
      </c>
      <c r="E670" s="221" t="s">
        <v>2069</v>
      </c>
      <c r="F670" s="220" t="s">
        <v>996</v>
      </c>
      <c r="G670" s="220" t="s">
        <v>996</v>
      </c>
      <c r="H670" s="261" t="str">
        <f>Table10[[#This Row],[Company]]</f>
        <v>NGC Caribbean Investment Limited</v>
      </c>
      <c r="I670" s="220" t="s">
        <v>1199</v>
      </c>
      <c r="J670" s="222">
        <f>'[11]NGC Caribbean Investment'!$E42/[4]Sheet1!$D$367</f>
        <v>0</v>
      </c>
      <c r="K670" s="220" t="s">
        <v>999</v>
      </c>
      <c r="L670" s="255">
        <v>0</v>
      </c>
    </row>
    <row r="671" spans="2:12" s="220" customFormat="1" ht="15.5" x14ac:dyDescent="0.4">
      <c r="B671" s="220" t="str">
        <f>VLOOKUP(C671,[1]!Companies[#Data],3,FALSE)</f>
        <v>100044478-4</v>
      </c>
      <c r="C671" s="262" t="str">
        <f t="shared" si="21"/>
        <v>NGC Caribbean Investment Limited</v>
      </c>
      <c r="D671" s="238" t="s">
        <v>1968</v>
      </c>
      <c r="E671" s="221" t="s">
        <v>2070</v>
      </c>
      <c r="F671" s="220" t="s">
        <v>996</v>
      </c>
      <c r="G671" s="220" t="s">
        <v>996</v>
      </c>
      <c r="H671" s="261" t="str">
        <f>Table10[[#This Row],[Company]]</f>
        <v>NGC Caribbean Investment Limited</v>
      </c>
      <c r="I671" s="220" t="s">
        <v>1199</v>
      </c>
      <c r="J671" s="222">
        <f>'[11]NGC Caribbean Investment'!$E43/[4]Sheet1!$D$367</f>
        <v>0</v>
      </c>
      <c r="K671" s="220" t="s">
        <v>999</v>
      </c>
      <c r="L671" s="255">
        <v>0</v>
      </c>
    </row>
    <row r="672" spans="2:12" s="220" customFormat="1" ht="15.5" x14ac:dyDescent="0.4">
      <c r="B672" s="220" t="str">
        <f>VLOOKUP(C672,[1]!Companies[#Data],3,FALSE)</f>
        <v>100044478-4</v>
      </c>
      <c r="C672" s="262" t="str">
        <f t="shared" si="21"/>
        <v>NGC Caribbean Investment Limited</v>
      </c>
      <c r="D672" s="238" t="s">
        <v>1968</v>
      </c>
      <c r="E672" s="221" t="s">
        <v>2115</v>
      </c>
      <c r="F672" s="220" t="s">
        <v>996</v>
      </c>
      <c r="G672" s="220" t="s">
        <v>996</v>
      </c>
      <c r="H672" s="261" t="str">
        <f>Table10[[#This Row],[Company]]</f>
        <v>NGC Caribbean Investment Limited</v>
      </c>
      <c r="I672" s="220" t="s">
        <v>1199</v>
      </c>
      <c r="J672" s="222">
        <f>'[11]NGC Caribbean Investment'!$E44/[4]Sheet1!$D$367</f>
        <v>0</v>
      </c>
      <c r="K672" s="220" t="s">
        <v>999</v>
      </c>
      <c r="L672" s="255">
        <v>0</v>
      </c>
    </row>
    <row r="673" spans="2:12" s="220" customFormat="1" ht="15.5" x14ac:dyDescent="0.4">
      <c r="B673" s="220" t="str">
        <f>VLOOKUP(C673,[1]!Companies[#Data],3,FALSE)</f>
        <v>100044478-4</v>
      </c>
      <c r="C673" s="262" t="str">
        <f t="shared" si="21"/>
        <v>NGC Caribbean Investment Limited</v>
      </c>
      <c r="D673" s="238" t="s">
        <v>1968</v>
      </c>
      <c r="E673" s="221" t="s">
        <v>2072</v>
      </c>
      <c r="F673" s="220" t="s">
        <v>996</v>
      </c>
      <c r="G673" s="220" t="s">
        <v>996</v>
      </c>
      <c r="H673" s="261" t="str">
        <f>Table10[[#This Row],[Company]]</f>
        <v>NGC Caribbean Investment Limited</v>
      </c>
      <c r="I673" s="220" t="s">
        <v>1199</v>
      </c>
      <c r="J673" s="222">
        <f>'[11]NGC Caribbean Investment'!$E45/[4]Sheet1!$D$367</f>
        <v>0</v>
      </c>
      <c r="K673" s="220" t="s">
        <v>999</v>
      </c>
      <c r="L673" s="255">
        <v>0</v>
      </c>
    </row>
    <row r="674" spans="2:12" s="220" customFormat="1" ht="15.5" x14ac:dyDescent="0.4">
      <c r="B674" s="220" t="str">
        <f>VLOOKUP(C674,[1]!Companies[#Data],3,FALSE)</f>
        <v>100044478-4</v>
      </c>
      <c r="C674" s="262" t="str">
        <f t="shared" si="21"/>
        <v>NGC Caribbean Investment Limited</v>
      </c>
      <c r="D674" s="220" t="s">
        <v>2081</v>
      </c>
      <c r="E674" s="221" t="s">
        <v>2116</v>
      </c>
      <c r="F674" s="220" t="s">
        <v>996</v>
      </c>
      <c r="G674" s="220" t="s">
        <v>996</v>
      </c>
      <c r="H674" s="261" t="str">
        <f>Table10[[#This Row],[Company]]</f>
        <v>NGC Caribbean Investment Limited</v>
      </c>
      <c r="I674" s="220" t="s">
        <v>1199</v>
      </c>
      <c r="J674" s="222">
        <f>'[11]NGC Caribbean Investment'!$E$50/[4]Sheet1!$D$367</f>
        <v>0</v>
      </c>
      <c r="K674" s="220" t="s">
        <v>999</v>
      </c>
      <c r="L674" s="255">
        <v>0</v>
      </c>
    </row>
    <row r="675" spans="2:12" s="220" customFormat="1" ht="15.5" x14ac:dyDescent="0.4">
      <c r="B675" s="220" t="str">
        <f>VLOOKUP(C675,[1]!Companies[#Data],3,FALSE)</f>
        <v>000128062-5</v>
      </c>
      <c r="C675" s="262" t="str">
        <f>'[1]Part 3 - Reporting entities'!B49</f>
        <v>Perenco T&amp;T Limited</v>
      </c>
      <c r="D675" s="220" t="s">
        <v>2081</v>
      </c>
      <c r="E675" s="221" t="s">
        <v>2082</v>
      </c>
      <c r="F675" s="220" t="s">
        <v>996</v>
      </c>
      <c r="G675" s="220" t="s">
        <v>996</v>
      </c>
      <c r="H675" s="261" t="str">
        <f>Table10[[#This Row],[Company]]</f>
        <v>Perenco T&amp;T Limited</v>
      </c>
      <c r="I675" s="220" t="s">
        <v>1199</v>
      </c>
      <c r="J675" s="222">
        <f>[12]Perenco!$E10/[4]Sheet1!$D$367</f>
        <v>31982152.064867482</v>
      </c>
      <c r="K675" s="220" t="s">
        <v>999</v>
      </c>
      <c r="L675" s="255">
        <v>0</v>
      </c>
    </row>
    <row r="676" spans="2:12" s="220" customFormat="1" ht="15.5" x14ac:dyDescent="0.4">
      <c r="B676" s="220" t="str">
        <f>VLOOKUP(C676,[1]!Companies[#Data],3,FALSE)</f>
        <v>000128062-5</v>
      </c>
      <c r="C676" s="262" t="str">
        <f>C675</f>
        <v>Perenco T&amp;T Limited</v>
      </c>
      <c r="D676" s="220" t="s">
        <v>2081</v>
      </c>
      <c r="E676" s="221" t="s">
        <v>2050</v>
      </c>
      <c r="F676" s="220" t="s">
        <v>996</v>
      </c>
      <c r="G676" s="220" t="s">
        <v>996</v>
      </c>
      <c r="H676" s="261" t="str">
        <f>Table10[[#This Row],[Company]]</f>
        <v>Perenco T&amp;T Limited</v>
      </c>
      <c r="I676" s="220" t="s">
        <v>1199</v>
      </c>
      <c r="J676" s="222">
        <f>[12]Perenco!$E11/[4]Sheet1!$D$367</f>
        <v>17683439.253196876</v>
      </c>
      <c r="K676" s="220" t="s">
        <v>999</v>
      </c>
      <c r="L676" s="255">
        <v>0</v>
      </c>
    </row>
    <row r="677" spans="2:12" s="220" customFormat="1" ht="15.5" x14ac:dyDescent="0.4">
      <c r="B677" s="220" t="str">
        <f>VLOOKUP(C677,[1]!Companies[#Data],3,FALSE)</f>
        <v>000128062-5</v>
      </c>
      <c r="C677" s="262" t="str">
        <f t="shared" ref="C677:C704" si="22">C676</f>
        <v>Perenco T&amp;T Limited</v>
      </c>
      <c r="D677" s="220" t="s">
        <v>2081</v>
      </c>
      <c r="E677" s="221" t="s">
        <v>2051</v>
      </c>
      <c r="F677" s="220" t="s">
        <v>996</v>
      </c>
      <c r="G677" s="220" t="s">
        <v>996</v>
      </c>
      <c r="H677" s="261" t="str">
        <f>Table10[[#This Row],[Company]]</f>
        <v>Perenco T&amp;T Limited</v>
      </c>
      <c r="I677" s="220" t="s">
        <v>1199</v>
      </c>
      <c r="J677" s="222">
        <f>[12]Perenco!$E12/[4]Sheet1!$D$367</f>
        <v>1769353.0910290643</v>
      </c>
      <c r="K677" s="220" t="s">
        <v>999</v>
      </c>
      <c r="L677" s="255">
        <v>0</v>
      </c>
    </row>
    <row r="678" spans="2:12" s="220" customFormat="1" ht="15.5" x14ac:dyDescent="0.4">
      <c r="B678" s="220" t="str">
        <f>VLOOKUP(C678,[1]!Companies[#Data],3,FALSE)</f>
        <v>000128062-5</v>
      </c>
      <c r="C678" s="262" t="str">
        <f t="shared" si="22"/>
        <v>Perenco T&amp;T Limited</v>
      </c>
      <c r="D678" s="220" t="s">
        <v>2081</v>
      </c>
      <c r="E678" s="221" t="s">
        <v>2049</v>
      </c>
      <c r="F678" s="220" t="s">
        <v>996</v>
      </c>
      <c r="G678" s="220" t="s">
        <v>996</v>
      </c>
      <c r="H678" s="261" t="str">
        <f>Table10[[#This Row],[Company]]</f>
        <v>Perenco T&amp;T Limited</v>
      </c>
      <c r="I678" s="220" t="s">
        <v>1199</v>
      </c>
      <c r="J678" s="222">
        <f>[12]Perenco!$E13/[4]Sheet1!$D$367</f>
        <v>0</v>
      </c>
      <c r="K678" s="220" t="s">
        <v>999</v>
      </c>
      <c r="L678" s="255">
        <v>0</v>
      </c>
    </row>
    <row r="679" spans="2:12" s="220" customFormat="1" ht="15.5" x14ac:dyDescent="0.4">
      <c r="B679" s="220" t="str">
        <f>VLOOKUP(C679,[1]!Companies[#Data],3,FALSE)</f>
        <v>000128062-5</v>
      </c>
      <c r="C679" s="262" t="str">
        <f t="shared" si="22"/>
        <v>Perenco T&amp;T Limited</v>
      </c>
      <c r="D679" s="220" t="s">
        <v>2081</v>
      </c>
      <c r="E679" s="221" t="s">
        <v>2057</v>
      </c>
      <c r="F679" s="220" t="s">
        <v>996</v>
      </c>
      <c r="G679" s="220" t="s">
        <v>996</v>
      </c>
      <c r="H679" s="261" t="str">
        <f>Table10[[#This Row],[Company]]</f>
        <v>Perenco T&amp;T Limited</v>
      </c>
      <c r="I679" s="220" t="s">
        <v>1199</v>
      </c>
      <c r="J679" s="222">
        <f>[12]Perenco!$E14/[4]Sheet1!$D$367</f>
        <v>683538.03871521994</v>
      </c>
      <c r="K679" s="220" t="s">
        <v>999</v>
      </c>
      <c r="L679" s="255">
        <v>0</v>
      </c>
    </row>
    <row r="680" spans="2:12" s="220" customFormat="1" ht="15.5" x14ac:dyDescent="0.4">
      <c r="B680" s="220" t="str">
        <f>VLOOKUP(C680,[1]!Companies[#Data],3,FALSE)</f>
        <v>000128062-5</v>
      </c>
      <c r="C680" s="262" t="str">
        <f t="shared" si="22"/>
        <v>Perenco T&amp;T Limited</v>
      </c>
      <c r="D680" s="220" t="s">
        <v>2081</v>
      </c>
      <c r="E680" s="221" t="s">
        <v>2054</v>
      </c>
      <c r="F680" s="220" t="s">
        <v>996</v>
      </c>
      <c r="G680" s="220" t="s">
        <v>996</v>
      </c>
      <c r="H680" s="261" t="str">
        <f>Table10[[#This Row],[Company]]</f>
        <v>Perenco T&amp;T Limited</v>
      </c>
      <c r="I680" s="220" t="s">
        <v>1199</v>
      </c>
      <c r="J680" s="222">
        <f>[12]Perenco!$E15/[4]Sheet1!$D$367</f>
        <v>0</v>
      </c>
      <c r="K680" s="220" t="s">
        <v>999</v>
      </c>
      <c r="L680" s="255">
        <v>0</v>
      </c>
    </row>
    <row r="681" spans="2:12" s="220" customFormat="1" ht="31" x14ac:dyDescent="0.4">
      <c r="B681" s="220" t="str">
        <f>VLOOKUP(C681,[1]!Companies[#Data],3,FALSE)</f>
        <v>000128062-5</v>
      </c>
      <c r="C681" s="262" t="str">
        <f t="shared" si="22"/>
        <v>Perenco T&amp;T Limited</v>
      </c>
      <c r="D681" s="220" t="s">
        <v>2081</v>
      </c>
      <c r="E681" s="221" t="s">
        <v>2048</v>
      </c>
      <c r="F681" s="220" t="s">
        <v>996</v>
      </c>
      <c r="G681" s="220" t="s">
        <v>996</v>
      </c>
      <c r="H681" s="261" t="str">
        <f>Table10[[#This Row],[Company]]</f>
        <v>Perenco T&amp;T Limited</v>
      </c>
      <c r="I681" s="220" t="s">
        <v>1199</v>
      </c>
      <c r="J681" s="222">
        <f>[12]Perenco!$E16/[4]Sheet1!$D$367</f>
        <v>0</v>
      </c>
      <c r="K681" s="220" t="s">
        <v>999</v>
      </c>
      <c r="L681" s="255">
        <v>0</v>
      </c>
    </row>
    <row r="682" spans="2:12" s="220" customFormat="1" ht="31" x14ac:dyDescent="0.4">
      <c r="B682" s="220" t="str">
        <f>VLOOKUP(C682,[1]!Companies[#Data],3,FALSE)</f>
        <v>000128062-5</v>
      </c>
      <c r="C682" s="262" t="str">
        <f t="shared" si="22"/>
        <v>Perenco T&amp;T Limited</v>
      </c>
      <c r="D682" s="220" t="s">
        <v>2081</v>
      </c>
      <c r="E682" s="221" t="s">
        <v>2085</v>
      </c>
      <c r="F682" s="220" t="s">
        <v>996</v>
      </c>
      <c r="G682" s="220" t="s">
        <v>996</v>
      </c>
      <c r="H682" s="261" t="str">
        <f>Table10[[#This Row],[Company]]</f>
        <v>Perenco T&amp;T Limited</v>
      </c>
      <c r="I682" s="220" t="s">
        <v>1199</v>
      </c>
      <c r="J682" s="222">
        <f>[12]Perenco!$E17/[4]Sheet1!$D$367</f>
        <v>0</v>
      </c>
      <c r="K682" s="220" t="s">
        <v>999</v>
      </c>
      <c r="L682" s="255">
        <v>0</v>
      </c>
    </row>
    <row r="683" spans="2:12" s="220" customFormat="1" ht="15.5" x14ac:dyDescent="0.4">
      <c r="B683" s="220" t="str">
        <f>VLOOKUP(C683,[1]!Companies[#Data],3,FALSE)</f>
        <v>000128062-5</v>
      </c>
      <c r="C683" s="262" t="str">
        <f t="shared" si="22"/>
        <v>Perenco T&amp;T Limited</v>
      </c>
      <c r="D683" s="220" t="s">
        <v>2081</v>
      </c>
      <c r="E683" s="221" t="s">
        <v>2107</v>
      </c>
      <c r="F683" s="220" t="s">
        <v>996</v>
      </c>
      <c r="G683" s="220" t="s">
        <v>996</v>
      </c>
      <c r="H683" s="261" t="str">
        <f>Table10[[#This Row],[Company]]</f>
        <v>Perenco T&amp;T Limited</v>
      </c>
      <c r="I683" s="220" t="s">
        <v>1199</v>
      </c>
      <c r="J683" s="222">
        <f>[12]Perenco!$E18/[4]Sheet1!$D$367</f>
        <v>0</v>
      </c>
      <c r="K683" s="220" t="s">
        <v>999</v>
      </c>
      <c r="L683" s="255">
        <v>0</v>
      </c>
    </row>
    <row r="684" spans="2:12" s="220" customFormat="1" ht="15.5" x14ac:dyDescent="0.4">
      <c r="B684" s="220" t="str">
        <f>VLOOKUP(C684,[1]!Companies[#Data],3,FALSE)</f>
        <v>000128062-5</v>
      </c>
      <c r="C684" s="262" t="str">
        <f t="shared" si="22"/>
        <v>Perenco T&amp;T Limited</v>
      </c>
      <c r="D684" s="220" t="s">
        <v>2081</v>
      </c>
      <c r="E684" s="221" t="s">
        <v>2075</v>
      </c>
      <c r="F684" s="220" t="s">
        <v>996</v>
      </c>
      <c r="G684" s="220" t="s">
        <v>996</v>
      </c>
      <c r="H684" s="261" t="str">
        <f>Table10[[#This Row],[Company]]</f>
        <v>Perenco T&amp;T Limited</v>
      </c>
      <c r="I684" s="220" t="s">
        <v>1199</v>
      </c>
      <c r="J684" s="222">
        <f>[12]Perenco!$E19/[4]Sheet1!$D$367</f>
        <v>0</v>
      </c>
      <c r="K684" s="220" t="s">
        <v>999</v>
      </c>
      <c r="L684" s="255">
        <v>0</v>
      </c>
    </row>
    <row r="685" spans="2:12" s="220" customFormat="1" ht="15.5" x14ac:dyDescent="0.4">
      <c r="B685" s="220" t="str">
        <f>VLOOKUP(C685,[1]!Companies[#Data],3,FALSE)</f>
        <v>000128062-5</v>
      </c>
      <c r="C685" s="262" t="str">
        <f t="shared" si="22"/>
        <v>Perenco T&amp;T Limited</v>
      </c>
      <c r="D685" s="220" t="s">
        <v>2081</v>
      </c>
      <c r="E685" s="221" t="s">
        <v>2076</v>
      </c>
      <c r="F685" s="220" t="s">
        <v>996</v>
      </c>
      <c r="G685" s="220" t="s">
        <v>996</v>
      </c>
      <c r="H685" s="261" t="str">
        <f>Table10[[#This Row],[Company]]</f>
        <v>Perenco T&amp;T Limited</v>
      </c>
      <c r="I685" s="220" t="s">
        <v>1199</v>
      </c>
      <c r="J685" s="222">
        <f>[12]Perenco!$E20/[4]Sheet1!$D$367</f>
        <v>0</v>
      </c>
      <c r="K685" s="220" t="s">
        <v>999</v>
      </c>
      <c r="L685" s="255">
        <v>0</v>
      </c>
    </row>
    <row r="686" spans="2:12" s="220" customFormat="1" ht="15.5" x14ac:dyDescent="0.4">
      <c r="B686" s="220" t="str">
        <f>VLOOKUP(C686,[1]!Companies[#Data],3,FALSE)</f>
        <v>000128062-5</v>
      </c>
      <c r="C686" s="262" t="str">
        <f t="shared" si="22"/>
        <v>Perenco T&amp;T Limited</v>
      </c>
      <c r="D686" s="238" t="s">
        <v>1968</v>
      </c>
      <c r="E686" s="221" t="s">
        <v>2059</v>
      </c>
      <c r="F686" s="220" t="s">
        <v>996</v>
      </c>
      <c r="G686" s="220" t="s">
        <v>996</v>
      </c>
      <c r="H686" s="261" t="str">
        <f>Table10[[#This Row],[Company]]</f>
        <v>Perenco T&amp;T Limited</v>
      </c>
      <c r="I686" s="220" t="s">
        <v>1199</v>
      </c>
      <c r="J686" s="222">
        <f>[12]Perenco!$E24/[4]Sheet1!$D$367</f>
        <v>39892944.117798999</v>
      </c>
      <c r="K686" s="220" t="s">
        <v>999</v>
      </c>
      <c r="L686" s="255">
        <v>0</v>
      </c>
    </row>
    <row r="687" spans="2:12" s="220" customFormat="1" ht="15.5" x14ac:dyDescent="0.4">
      <c r="B687" s="220" t="str">
        <f>VLOOKUP(C687,[1]!Companies[#Data],3,FALSE)</f>
        <v>000128062-5</v>
      </c>
      <c r="C687" s="262" t="str">
        <f t="shared" si="22"/>
        <v>Perenco T&amp;T Limited</v>
      </c>
      <c r="D687" s="238" t="s">
        <v>1968</v>
      </c>
      <c r="E687" s="221" t="s">
        <v>2108</v>
      </c>
      <c r="F687" s="220" t="s">
        <v>996</v>
      </c>
      <c r="G687" s="220" t="s">
        <v>996</v>
      </c>
      <c r="H687" s="261" t="str">
        <f>Table10[[#This Row],[Company]]</f>
        <v>Perenco T&amp;T Limited</v>
      </c>
      <c r="I687" s="220" t="s">
        <v>1199</v>
      </c>
      <c r="J687" s="222">
        <f>[12]Perenco!$E25/[4]Sheet1!$D$367</f>
        <v>0</v>
      </c>
      <c r="K687" s="220" t="s">
        <v>999</v>
      </c>
      <c r="L687" s="255">
        <v>0</v>
      </c>
    </row>
    <row r="688" spans="2:12" s="220" customFormat="1" ht="15.5" x14ac:dyDescent="0.4">
      <c r="B688" s="220" t="str">
        <f>VLOOKUP(C688,[1]!Companies[#Data],3,FALSE)</f>
        <v>000128062-5</v>
      </c>
      <c r="C688" s="262" t="str">
        <f t="shared" si="22"/>
        <v>Perenco T&amp;T Limited</v>
      </c>
      <c r="D688" s="238" t="s">
        <v>1968</v>
      </c>
      <c r="E688" s="221" t="s">
        <v>2083</v>
      </c>
      <c r="F688" s="220" t="s">
        <v>996</v>
      </c>
      <c r="G688" s="220" t="s">
        <v>996</v>
      </c>
      <c r="H688" s="261" t="str">
        <f>Table10[[#This Row],[Company]]</f>
        <v>Perenco T&amp;T Limited</v>
      </c>
      <c r="I688" s="220" t="s">
        <v>1199</v>
      </c>
      <c r="J688" s="222">
        <f>[12]Perenco!$E26/[4]Sheet1!$D$367</f>
        <v>0</v>
      </c>
      <c r="K688" s="220" t="s">
        <v>999</v>
      </c>
      <c r="L688" s="255">
        <v>0</v>
      </c>
    </row>
    <row r="689" spans="2:12" s="220" customFormat="1" ht="15.5" x14ac:dyDescent="0.4">
      <c r="B689" s="220" t="str">
        <f>VLOOKUP(C689,[1]!Companies[#Data],3,FALSE)</f>
        <v>000128062-5</v>
      </c>
      <c r="C689" s="262" t="str">
        <f t="shared" si="22"/>
        <v>Perenco T&amp;T Limited</v>
      </c>
      <c r="D689" s="238" t="s">
        <v>1968</v>
      </c>
      <c r="E689" s="221" t="s">
        <v>2109</v>
      </c>
      <c r="F689" s="220" t="s">
        <v>996</v>
      </c>
      <c r="G689" s="220" t="s">
        <v>996</v>
      </c>
      <c r="H689" s="261" t="str">
        <f>Table10[[#This Row],[Company]]</f>
        <v>Perenco T&amp;T Limited</v>
      </c>
      <c r="I689" s="220" t="s">
        <v>1199</v>
      </c>
      <c r="J689" s="222">
        <f>[12]Perenco!$E27/[4]Sheet1!$D$367</f>
        <v>13825563.483757006</v>
      </c>
      <c r="K689" s="220" t="s">
        <v>999</v>
      </c>
      <c r="L689" s="255">
        <v>0</v>
      </c>
    </row>
    <row r="690" spans="2:12" s="220" customFormat="1" ht="15.5" x14ac:dyDescent="0.4">
      <c r="B690" s="220" t="str">
        <f>VLOOKUP(C690,[1]!Companies[#Data],3,FALSE)</f>
        <v>000128062-5</v>
      </c>
      <c r="C690" s="262" t="str">
        <f t="shared" si="22"/>
        <v>Perenco T&amp;T Limited</v>
      </c>
      <c r="D690" s="238" t="s">
        <v>1968</v>
      </c>
      <c r="E690" s="221" t="s">
        <v>2073</v>
      </c>
      <c r="F690" s="220" t="s">
        <v>996</v>
      </c>
      <c r="G690" s="220" t="s">
        <v>996</v>
      </c>
      <c r="H690" s="261" t="str">
        <f>Table10[[#This Row],[Company]]</f>
        <v>Perenco T&amp;T Limited</v>
      </c>
      <c r="I690" s="220" t="s">
        <v>1199</v>
      </c>
      <c r="J690" s="222">
        <f>[12]Perenco!$E28/[4]Sheet1!$D$367</f>
        <v>322349.69807066291</v>
      </c>
      <c r="K690" s="220" t="s">
        <v>999</v>
      </c>
      <c r="L690" s="255">
        <v>0</v>
      </c>
    </row>
    <row r="691" spans="2:12" s="220" customFormat="1" ht="31" x14ac:dyDescent="0.4">
      <c r="B691" s="220" t="str">
        <f>VLOOKUP(C691,[1]!Companies[#Data],3,FALSE)</f>
        <v>000128062-5</v>
      </c>
      <c r="C691" s="262" t="str">
        <f t="shared" si="22"/>
        <v>Perenco T&amp;T Limited</v>
      </c>
      <c r="D691" s="238" t="s">
        <v>1968</v>
      </c>
      <c r="E691" s="221" t="s">
        <v>2062</v>
      </c>
      <c r="F691" s="220" t="s">
        <v>996</v>
      </c>
      <c r="G691" s="220" t="s">
        <v>996</v>
      </c>
      <c r="H691" s="261" t="str">
        <f>Table10[[#This Row],[Company]]</f>
        <v>Perenco T&amp;T Limited</v>
      </c>
      <c r="I691" s="220" t="s">
        <v>1199</v>
      </c>
      <c r="J691" s="222">
        <f>[12]Perenco!$E29/[4]Sheet1!$D$367</f>
        <v>0</v>
      </c>
      <c r="K691" s="220" t="s">
        <v>999</v>
      </c>
      <c r="L691" s="255">
        <v>0</v>
      </c>
    </row>
    <row r="692" spans="2:12" s="220" customFormat="1" ht="15.5" x14ac:dyDescent="0.4">
      <c r="B692" s="220" t="str">
        <f>VLOOKUP(C692,[1]!Companies[#Data],3,FALSE)</f>
        <v>000128062-5</v>
      </c>
      <c r="C692" s="262" t="str">
        <f t="shared" si="22"/>
        <v>Perenco T&amp;T Limited</v>
      </c>
      <c r="D692" s="238" t="s">
        <v>1968</v>
      </c>
      <c r="E692" s="221" t="s">
        <v>2110</v>
      </c>
      <c r="F692" s="220" t="s">
        <v>996</v>
      </c>
      <c r="G692" s="220" t="s">
        <v>996</v>
      </c>
      <c r="H692" s="261" t="str">
        <f>Table10[[#This Row],[Company]]</f>
        <v>Perenco T&amp;T Limited</v>
      </c>
      <c r="I692" s="220" t="s">
        <v>1199</v>
      </c>
      <c r="J692" s="222">
        <f>[12]Perenco!$E30/[4]Sheet1!$D$367</f>
        <v>0</v>
      </c>
      <c r="K692" s="220" t="s">
        <v>999</v>
      </c>
      <c r="L692" s="255">
        <v>0</v>
      </c>
    </row>
    <row r="693" spans="2:12" s="220" customFormat="1" ht="15.5" x14ac:dyDescent="0.4">
      <c r="B693" s="220" t="str">
        <f>VLOOKUP(C693,[1]!Companies[#Data],3,FALSE)</f>
        <v>000128062-5</v>
      </c>
      <c r="C693" s="262" t="str">
        <f t="shared" si="22"/>
        <v>Perenco T&amp;T Limited</v>
      </c>
      <c r="D693" s="238" t="s">
        <v>1968</v>
      </c>
      <c r="E693" s="221" t="s">
        <v>2111</v>
      </c>
      <c r="F693" s="220" t="s">
        <v>996</v>
      </c>
      <c r="G693" s="220" t="s">
        <v>996</v>
      </c>
      <c r="H693" s="261" t="str">
        <f>Table10[[#This Row],[Company]]</f>
        <v>Perenco T&amp;T Limited</v>
      </c>
      <c r="I693" s="220" t="s">
        <v>1199</v>
      </c>
      <c r="J693" s="222">
        <f>[12]Perenco!$E31/[4]Sheet1!$D$367</f>
        <v>0</v>
      </c>
      <c r="K693" s="220" t="s">
        <v>999</v>
      </c>
      <c r="L693" s="255">
        <v>0</v>
      </c>
    </row>
    <row r="694" spans="2:12" s="220" customFormat="1" ht="15.5" x14ac:dyDescent="0.4">
      <c r="B694" s="220" t="str">
        <f>VLOOKUP(C694,[1]!Companies[#Data],3,FALSE)</f>
        <v>000128062-5</v>
      </c>
      <c r="C694" s="262" t="str">
        <f t="shared" si="22"/>
        <v>Perenco T&amp;T Limited</v>
      </c>
      <c r="D694" s="238" t="s">
        <v>1968</v>
      </c>
      <c r="E694" s="221" t="s">
        <v>2112</v>
      </c>
      <c r="F694" s="220" t="s">
        <v>996</v>
      </c>
      <c r="G694" s="220" t="s">
        <v>996</v>
      </c>
      <c r="H694" s="261" t="str">
        <f>Table10[[#This Row],[Company]]</f>
        <v>Perenco T&amp;T Limited</v>
      </c>
      <c r="I694" s="220" t="s">
        <v>1199</v>
      </c>
      <c r="J694" s="222">
        <f>[12]Perenco!$E32/[4]Sheet1!$D$367</f>
        <v>0</v>
      </c>
      <c r="K694" s="220" t="s">
        <v>999</v>
      </c>
      <c r="L694" s="255">
        <v>0</v>
      </c>
    </row>
    <row r="695" spans="2:12" s="220" customFormat="1" ht="15.5" x14ac:dyDescent="0.4">
      <c r="B695" s="220" t="str">
        <f>VLOOKUP(C695,[1]!Companies[#Data],3,FALSE)</f>
        <v>000128062-5</v>
      </c>
      <c r="C695" s="262" t="str">
        <f t="shared" si="22"/>
        <v>Perenco T&amp;T Limited</v>
      </c>
      <c r="D695" s="238" t="s">
        <v>1968</v>
      </c>
      <c r="E695" s="221" t="s">
        <v>2113</v>
      </c>
      <c r="F695" s="220" t="s">
        <v>996</v>
      </c>
      <c r="G695" s="220" t="s">
        <v>996</v>
      </c>
      <c r="H695" s="261" t="str">
        <f>Table10[[#This Row],[Company]]</f>
        <v>Perenco T&amp;T Limited</v>
      </c>
      <c r="I695" s="220" t="s">
        <v>1199</v>
      </c>
      <c r="J695" s="222">
        <f>[12]Perenco!$E33/[4]Sheet1!$D$367</f>
        <v>0</v>
      </c>
      <c r="K695" s="220" t="s">
        <v>999</v>
      </c>
      <c r="L695" s="255">
        <v>0</v>
      </c>
    </row>
    <row r="696" spans="2:12" s="220" customFormat="1" ht="15.5" x14ac:dyDescent="0.4">
      <c r="B696" s="220" t="str">
        <f>VLOOKUP(C696,[1]!Companies[#Data],3,FALSE)</f>
        <v>000128062-5</v>
      </c>
      <c r="C696" s="262" t="str">
        <f t="shared" si="22"/>
        <v>Perenco T&amp;T Limited</v>
      </c>
      <c r="D696" s="238" t="s">
        <v>1968</v>
      </c>
      <c r="E696" s="221" t="s">
        <v>2074</v>
      </c>
      <c r="F696" s="220" t="s">
        <v>996</v>
      </c>
      <c r="G696" s="220" t="s">
        <v>996</v>
      </c>
      <c r="H696" s="261" t="str">
        <f>Table10[[#This Row],[Company]]</f>
        <v>Perenco T&amp;T Limited</v>
      </c>
      <c r="I696" s="220" t="s">
        <v>1199</v>
      </c>
      <c r="J696" s="222">
        <f>[12]Perenco!$E34/[4]Sheet1!$D$367</f>
        <v>0</v>
      </c>
      <c r="K696" s="220" t="s">
        <v>999</v>
      </c>
      <c r="L696" s="255">
        <v>0</v>
      </c>
    </row>
    <row r="697" spans="2:12" s="220" customFormat="1" ht="15.5" x14ac:dyDescent="0.4">
      <c r="B697" s="220" t="str">
        <f>VLOOKUP(C697,[1]!Companies[#Data],3,FALSE)</f>
        <v>000128062-5</v>
      </c>
      <c r="C697" s="262" t="str">
        <f t="shared" si="22"/>
        <v>Perenco T&amp;T Limited</v>
      </c>
      <c r="D697" s="238" t="s">
        <v>1968</v>
      </c>
      <c r="E697" s="221" t="s">
        <v>2064</v>
      </c>
      <c r="F697" s="220" t="s">
        <v>996</v>
      </c>
      <c r="G697" s="220" t="s">
        <v>996</v>
      </c>
      <c r="H697" s="261" t="str">
        <f>Table10[[#This Row],[Company]]</f>
        <v>Perenco T&amp;T Limited</v>
      </c>
      <c r="I697" s="220" t="s">
        <v>1199</v>
      </c>
      <c r="J697" s="222">
        <f>[12]Perenco!$E35/[4]Sheet1!$D$367</f>
        <v>0</v>
      </c>
      <c r="K697" s="220" t="s">
        <v>999</v>
      </c>
      <c r="L697" s="255">
        <v>0</v>
      </c>
    </row>
    <row r="698" spans="2:12" s="220" customFormat="1" ht="15.5" x14ac:dyDescent="0.4">
      <c r="B698" s="220" t="str">
        <f>VLOOKUP(C698,[1]!Companies[#Data],3,FALSE)</f>
        <v>000128062-5</v>
      </c>
      <c r="C698" s="262" t="str">
        <f t="shared" si="22"/>
        <v>Perenco T&amp;T Limited</v>
      </c>
      <c r="D698" s="238" t="s">
        <v>1968</v>
      </c>
      <c r="E698" s="221" t="s">
        <v>2065</v>
      </c>
      <c r="F698" s="220" t="s">
        <v>996</v>
      </c>
      <c r="G698" s="220" t="s">
        <v>996</v>
      </c>
      <c r="H698" s="261" t="str">
        <f>Table10[[#This Row],[Company]]</f>
        <v>Perenco T&amp;T Limited</v>
      </c>
      <c r="I698" s="220" t="s">
        <v>1199</v>
      </c>
      <c r="J698" s="222">
        <f>[12]Perenco!$E36/[4]Sheet1!$D$367</f>
        <v>0</v>
      </c>
      <c r="K698" s="220" t="s">
        <v>999</v>
      </c>
      <c r="L698" s="255">
        <v>0</v>
      </c>
    </row>
    <row r="699" spans="2:12" s="220" customFormat="1" ht="15.5" x14ac:dyDescent="0.4">
      <c r="B699" s="220" t="str">
        <f>VLOOKUP(C699,[1]!Companies[#Data],3,FALSE)</f>
        <v>000128062-5</v>
      </c>
      <c r="C699" s="262" t="str">
        <f t="shared" si="22"/>
        <v>Perenco T&amp;T Limited</v>
      </c>
      <c r="D699" s="238" t="s">
        <v>1968</v>
      </c>
      <c r="E699" s="221" t="s">
        <v>2114</v>
      </c>
      <c r="F699" s="220" t="s">
        <v>996</v>
      </c>
      <c r="G699" s="220" t="s">
        <v>996</v>
      </c>
      <c r="H699" s="261" t="str">
        <f>Table10[[#This Row],[Company]]</f>
        <v>Perenco T&amp;T Limited</v>
      </c>
      <c r="I699" s="220" t="s">
        <v>1199</v>
      </c>
      <c r="J699" s="222">
        <f>[12]Perenco!$E37/[4]Sheet1!$D$367</f>
        <v>0</v>
      </c>
      <c r="K699" s="220" t="s">
        <v>999</v>
      </c>
      <c r="L699" s="255">
        <v>0</v>
      </c>
    </row>
    <row r="700" spans="2:12" s="220" customFormat="1" ht="15.5" x14ac:dyDescent="0.4">
      <c r="B700" s="220" t="str">
        <f>VLOOKUP(C700,[1]!Companies[#Data],3,FALSE)</f>
        <v>000128062-5</v>
      </c>
      <c r="C700" s="262" t="str">
        <f t="shared" si="22"/>
        <v>Perenco T&amp;T Limited</v>
      </c>
      <c r="D700" s="238" t="s">
        <v>1968</v>
      </c>
      <c r="E700" s="221" t="s">
        <v>2069</v>
      </c>
      <c r="F700" s="220" t="s">
        <v>996</v>
      </c>
      <c r="G700" s="220" t="s">
        <v>996</v>
      </c>
      <c r="H700" s="261" t="str">
        <f>Table10[[#This Row],[Company]]</f>
        <v>Perenco T&amp;T Limited</v>
      </c>
      <c r="I700" s="220" t="s">
        <v>1199</v>
      </c>
      <c r="J700" s="222">
        <f>[12]Perenco!$E38/[4]Sheet1!$D$367</f>
        <v>0</v>
      </c>
      <c r="K700" s="220" t="s">
        <v>999</v>
      </c>
      <c r="L700" s="255">
        <v>0</v>
      </c>
    </row>
    <row r="701" spans="2:12" s="220" customFormat="1" ht="15.5" x14ac:dyDescent="0.4">
      <c r="B701" s="220" t="str">
        <f>VLOOKUP(C701,[1]!Companies[#Data],3,FALSE)</f>
        <v>000128062-5</v>
      </c>
      <c r="C701" s="262" t="str">
        <f t="shared" si="22"/>
        <v>Perenco T&amp;T Limited</v>
      </c>
      <c r="D701" s="238" t="s">
        <v>1968</v>
      </c>
      <c r="E701" s="221" t="s">
        <v>2070</v>
      </c>
      <c r="F701" s="220" t="s">
        <v>996</v>
      </c>
      <c r="G701" s="220" t="s">
        <v>996</v>
      </c>
      <c r="H701" s="261" t="str">
        <f>Table10[[#This Row],[Company]]</f>
        <v>Perenco T&amp;T Limited</v>
      </c>
      <c r="I701" s="220" t="s">
        <v>1199</v>
      </c>
      <c r="J701" s="222">
        <f>[12]Perenco!$E39/[4]Sheet1!$D$367</f>
        <v>0</v>
      </c>
      <c r="K701" s="220" t="s">
        <v>999</v>
      </c>
      <c r="L701" s="255">
        <v>0</v>
      </c>
    </row>
    <row r="702" spans="2:12" s="220" customFormat="1" ht="15.5" x14ac:dyDescent="0.4">
      <c r="B702" s="220" t="str">
        <f>VLOOKUP(C702,[1]!Companies[#Data],3,FALSE)</f>
        <v>000128062-5</v>
      </c>
      <c r="C702" s="262" t="str">
        <f t="shared" si="22"/>
        <v>Perenco T&amp;T Limited</v>
      </c>
      <c r="D702" s="238" t="s">
        <v>1968</v>
      </c>
      <c r="E702" s="221" t="s">
        <v>2115</v>
      </c>
      <c r="F702" s="220" t="s">
        <v>996</v>
      </c>
      <c r="G702" s="220" t="s">
        <v>996</v>
      </c>
      <c r="H702" s="261" t="str">
        <f>Table10[[#This Row],[Company]]</f>
        <v>Perenco T&amp;T Limited</v>
      </c>
      <c r="I702" s="220" t="s">
        <v>1199</v>
      </c>
      <c r="J702" s="222">
        <f>[12]Perenco!$E40/[4]Sheet1!$D$367</f>
        <v>0</v>
      </c>
      <c r="K702" s="220" t="s">
        <v>999</v>
      </c>
      <c r="L702" s="255">
        <v>0</v>
      </c>
    </row>
    <row r="703" spans="2:12" s="220" customFormat="1" ht="15.5" x14ac:dyDescent="0.4">
      <c r="B703" s="220" t="str">
        <f>VLOOKUP(C703,[1]!Companies[#Data],3,FALSE)</f>
        <v>000128062-5</v>
      </c>
      <c r="C703" s="262" t="str">
        <f t="shared" si="22"/>
        <v>Perenco T&amp;T Limited</v>
      </c>
      <c r="D703" s="238" t="s">
        <v>1968</v>
      </c>
      <c r="E703" s="221" t="s">
        <v>2072</v>
      </c>
      <c r="F703" s="220" t="s">
        <v>996</v>
      </c>
      <c r="G703" s="220" t="s">
        <v>996</v>
      </c>
      <c r="H703" s="261" t="str">
        <f>Table10[[#This Row],[Company]]</f>
        <v>Perenco T&amp;T Limited</v>
      </c>
      <c r="I703" s="220" t="s">
        <v>1199</v>
      </c>
      <c r="J703" s="222">
        <f>[12]Perenco!$E41/[4]Sheet1!$D$367</f>
        <v>0</v>
      </c>
      <c r="K703" s="220" t="s">
        <v>999</v>
      </c>
      <c r="L703" s="255">
        <v>0</v>
      </c>
    </row>
    <row r="704" spans="2:12" s="220" customFormat="1" ht="15.5" x14ac:dyDescent="0.4">
      <c r="B704" s="220" t="str">
        <f>VLOOKUP(C704,[1]!Companies[#Data],3,FALSE)</f>
        <v>000128062-5</v>
      </c>
      <c r="C704" s="262" t="str">
        <f t="shared" si="22"/>
        <v>Perenco T&amp;T Limited</v>
      </c>
      <c r="D704" s="220" t="s">
        <v>2081</v>
      </c>
      <c r="E704" s="221" t="s">
        <v>2116</v>
      </c>
      <c r="F704" s="220" t="s">
        <v>996</v>
      </c>
      <c r="G704" s="220" t="s">
        <v>996</v>
      </c>
      <c r="H704" s="261" t="str">
        <f>Table10[[#This Row],[Company]]</f>
        <v>Perenco T&amp;T Limited</v>
      </c>
      <c r="I704" s="220" t="s">
        <v>1199</v>
      </c>
      <c r="J704" s="222">
        <f>[12]Perenco!$E$46/[4]Sheet1!$D$367</f>
        <v>0</v>
      </c>
      <c r="K704" s="220" t="s">
        <v>999</v>
      </c>
      <c r="L704" s="255">
        <v>0</v>
      </c>
    </row>
    <row r="705" spans="2:12" s="220" customFormat="1" ht="15.5" x14ac:dyDescent="0.4">
      <c r="B705" s="220" t="str">
        <f>VLOOKUP(C705,[1]!Companies[#Data],3,FALSE)</f>
        <v>000170013-4</v>
      </c>
      <c r="C705" s="262" t="str">
        <f>'[1]Part 3 - Reporting entities'!B50</f>
        <v>Primera Oil and Gas Limited</v>
      </c>
      <c r="D705" s="220" t="s">
        <v>2081</v>
      </c>
      <c r="E705" s="221" t="s">
        <v>2082</v>
      </c>
      <c r="F705" s="220" t="s">
        <v>996</v>
      </c>
      <c r="G705" s="220" t="s">
        <v>996</v>
      </c>
      <c r="H705" s="261" t="str">
        <f>Table10[[#This Row],[Company]]</f>
        <v>Primera Oil and Gas Limited</v>
      </c>
      <c r="I705" s="220" t="s">
        <v>1199</v>
      </c>
      <c r="J705" s="222">
        <f>[13]Primera!$E14/[4]Sheet1!$D$367</f>
        <v>475596.02495599876</v>
      </c>
      <c r="K705" s="220" t="s">
        <v>999</v>
      </c>
      <c r="L705" s="255">
        <v>0</v>
      </c>
    </row>
    <row r="706" spans="2:12" s="220" customFormat="1" ht="15.5" x14ac:dyDescent="0.4">
      <c r="B706" s="220" t="str">
        <f>VLOOKUP(C706,[1]!Companies[#Data],3,FALSE)</f>
        <v>000170013-4</v>
      </c>
      <c r="C706" s="262" t="str">
        <f>C705</f>
        <v>Primera Oil and Gas Limited</v>
      </c>
      <c r="D706" s="220" t="s">
        <v>2081</v>
      </c>
      <c r="E706" s="221" t="s">
        <v>2050</v>
      </c>
      <c r="F706" s="220" t="s">
        <v>996</v>
      </c>
      <c r="G706" s="220" t="s">
        <v>996</v>
      </c>
      <c r="H706" s="261" t="str">
        <f>Table10[[#This Row],[Company]]</f>
        <v>Primera Oil and Gas Limited</v>
      </c>
      <c r="I706" s="220" t="s">
        <v>1199</v>
      </c>
      <c r="J706" s="222">
        <f>[13]Primera!$E15/[4]Sheet1!$D$367</f>
        <v>0</v>
      </c>
      <c r="K706" s="220" t="s">
        <v>999</v>
      </c>
      <c r="L706" s="255">
        <v>0</v>
      </c>
    </row>
    <row r="707" spans="2:12" s="220" customFormat="1" ht="15.5" x14ac:dyDescent="0.4">
      <c r="B707" s="220" t="str">
        <f>VLOOKUP(C707,[1]!Companies[#Data],3,FALSE)</f>
        <v>000170013-4</v>
      </c>
      <c r="C707" s="262" t="str">
        <f t="shared" ref="C707:C734" si="23">C706</f>
        <v>Primera Oil and Gas Limited</v>
      </c>
      <c r="D707" s="220" t="s">
        <v>2081</v>
      </c>
      <c r="E707" s="221" t="s">
        <v>2051</v>
      </c>
      <c r="F707" s="220" t="s">
        <v>996</v>
      </c>
      <c r="G707" s="220" t="s">
        <v>996</v>
      </c>
      <c r="H707" s="261" t="str">
        <f>Table10[[#This Row],[Company]]</f>
        <v>Primera Oil and Gas Limited</v>
      </c>
      <c r="I707" s="220" t="s">
        <v>1199</v>
      </c>
      <c r="J707" s="222">
        <f>[13]Primera!$E16/[4]Sheet1!$D$367</f>
        <v>0</v>
      </c>
      <c r="K707" s="220" t="s">
        <v>999</v>
      </c>
      <c r="L707" s="255">
        <v>0</v>
      </c>
    </row>
    <row r="708" spans="2:12" s="220" customFormat="1" ht="15.5" x14ac:dyDescent="0.4">
      <c r="B708" s="220" t="str">
        <f>VLOOKUP(C708,[1]!Companies[#Data],3,FALSE)</f>
        <v>000170013-4</v>
      </c>
      <c r="C708" s="262" t="str">
        <f t="shared" si="23"/>
        <v>Primera Oil and Gas Limited</v>
      </c>
      <c r="D708" s="220" t="s">
        <v>2081</v>
      </c>
      <c r="E708" s="221" t="s">
        <v>2049</v>
      </c>
      <c r="F708" s="220" t="s">
        <v>996</v>
      </c>
      <c r="G708" s="220" t="s">
        <v>996</v>
      </c>
      <c r="H708" s="261" t="str">
        <f>Table10[[#This Row],[Company]]</f>
        <v>Primera Oil and Gas Limited</v>
      </c>
      <c r="I708" s="220" t="s">
        <v>1199</v>
      </c>
      <c r="J708" s="222">
        <f>[13]Primera!$E17/[4]Sheet1!$D$367</f>
        <v>0</v>
      </c>
      <c r="K708" s="220" t="s">
        <v>999</v>
      </c>
      <c r="L708" s="255">
        <v>0</v>
      </c>
    </row>
    <row r="709" spans="2:12" s="220" customFormat="1" ht="15.5" x14ac:dyDescent="0.4">
      <c r="B709" s="220" t="str">
        <f>VLOOKUP(C709,[1]!Companies[#Data],3,FALSE)</f>
        <v>000170013-4</v>
      </c>
      <c r="C709" s="262" t="str">
        <f t="shared" si="23"/>
        <v>Primera Oil and Gas Limited</v>
      </c>
      <c r="D709" s="220" t="s">
        <v>2081</v>
      </c>
      <c r="E709" s="221" t="s">
        <v>2057</v>
      </c>
      <c r="F709" s="220" t="s">
        <v>996</v>
      </c>
      <c r="G709" s="220" t="s">
        <v>996</v>
      </c>
      <c r="H709" s="261" t="str">
        <f>Table10[[#This Row],[Company]]</f>
        <v>Primera Oil and Gas Limited</v>
      </c>
      <c r="I709" s="220" t="s">
        <v>1199</v>
      </c>
      <c r="J709" s="222">
        <f>[13]Primera!$E18/[4]Sheet1!$D$367</f>
        <v>15097.576972109891</v>
      </c>
      <c r="K709" s="220" t="s">
        <v>999</v>
      </c>
      <c r="L709" s="255">
        <v>0</v>
      </c>
    </row>
    <row r="710" spans="2:12" s="220" customFormat="1" ht="15.5" x14ac:dyDescent="0.4">
      <c r="B710" s="220" t="str">
        <f>VLOOKUP(C710,[1]!Companies[#Data],3,FALSE)</f>
        <v>000170013-4</v>
      </c>
      <c r="C710" s="262" t="str">
        <f t="shared" si="23"/>
        <v>Primera Oil and Gas Limited</v>
      </c>
      <c r="D710" s="220" t="s">
        <v>2081</v>
      </c>
      <c r="E710" s="221" t="s">
        <v>2054</v>
      </c>
      <c r="F710" s="220" t="s">
        <v>996</v>
      </c>
      <c r="G710" s="220" t="s">
        <v>996</v>
      </c>
      <c r="H710" s="261" t="str">
        <f>Table10[[#This Row],[Company]]</f>
        <v>Primera Oil and Gas Limited</v>
      </c>
      <c r="I710" s="220" t="s">
        <v>1199</v>
      </c>
      <c r="J710" s="222">
        <f>[13]Primera!$E19/[4]Sheet1!$D$367</f>
        <v>0</v>
      </c>
      <c r="K710" s="220" t="s">
        <v>999</v>
      </c>
      <c r="L710" s="255">
        <v>0</v>
      </c>
    </row>
    <row r="711" spans="2:12" s="220" customFormat="1" ht="31" x14ac:dyDescent="0.4">
      <c r="B711" s="220" t="str">
        <f>VLOOKUP(C711,[1]!Companies[#Data],3,FALSE)</f>
        <v>000170013-4</v>
      </c>
      <c r="C711" s="262" t="str">
        <f t="shared" si="23"/>
        <v>Primera Oil and Gas Limited</v>
      </c>
      <c r="D711" s="220" t="s">
        <v>2081</v>
      </c>
      <c r="E711" s="221" t="s">
        <v>2048</v>
      </c>
      <c r="F711" s="220" t="s">
        <v>996</v>
      </c>
      <c r="G711" s="220" t="s">
        <v>996</v>
      </c>
      <c r="H711" s="261" t="str">
        <f>Table10[[#This Row],[Company]]</f>
        <v>Primera Oil and Gas Limited</v>
      </c>
      <c r="I711" s="220" t="s">
        <v>1199</v>
      </c>
      <c r="J711" s="222">
        <f>[13]Primera!$E20/[4]Sheet1!$D$367</f>
        <v>0</v>
      </c>
      <c r="K711" s="220" t="s">
        <v>999</v>
      </c>
      <c r="L711" s="255">
        <v>0</v>
      </c>
    </row>
    <row r="712" spans="2:12" s="220" customFormat="1" ht="31" x14ac:dyDescent="0.4">
      <c r="B712" s="220" t="str">
        <f>VLOOKUP(C712,[1]!Companies[#Data],3,FALSE)</f>
        <v>000170013-4</v>
      </c>
      <c r="C712" s="262" t="str">
        <f t="shared" si="23"/>
        <v>Primera Oil and Gas Limited</v>
      </c>
      <c r="D712" s="220" t="s">
        <v>2081</v>
      </c>
      <c r="E712" s="221" t="s">
        <v>2085</v>
      </c>
      <c r="F712" s="220" t="s">
        <v>996</v>
      </c>
      <c r="G712" s="220" t="s">
        <v>996</v>
      </c>
      <c r="H712" s="261" t="str">
        <f>Table10[[#This Row],[Company]]</f>
        <v>Primera Oil and Gas Limited</v>
      </c>
      <c r="I712" s="220" t="s">
        <v>1199</v>
      </c>
      <c r="J712" s="222">
        <f>[13]Primera!$E21/[4]Sheet1!$D$367</f>
        <v>0</v>
      </c>
      <c r="K712" s="220" t="s">
        <v>999</v>
      </c>
      <c r="L712" s="255">
        <v>0</v>
      </c>
    </row>
    <row r="713" spans="2:12" s="220" customFormat="1" ht="15.5" x14ac:dyDescent="0.4">
      <c r="B713" s="220" t="str">
        <f>VLOOKUP(C713,[1]!Companies[#Data],3,FALSE)</f>
        <v>000170013-4</v>
      </c>
      <c r="C713" s="262" t="str">
        <f t="shared" si="23"/>
        <v>Primera Oil and Gas Limited</v>
      </c>
      <c r="D713" s="220" t="s">
        <v>2081</v>
      </c>
      <c r="E713" s="221" t="s">
        <v>2107</v>
      </c>
      <c r="F713" s="220" t="s">
        <v>996</v>
      </c>
      <c r="G713" s="220" t="s">
        <v>996</v>
      </c>
      <c r="H713" s="261" t="str">
        <f>Table10[[#This Row],[Company]]</f>
        <v>Primera Oil and Gas Limited</v>
      </c>
      <c r="I713" s="220" t="s">
        <v>1199</v>
      </c>
      <c r="J713" s="222">
        <f>[13]Primera!$E22/[4]Sheet1!$D$367</f>
        <v>0</v>
      </c>
      <c r="K713" s="220" t="s">
        <v>999</v>
      </c>
      <c r="L713" s="255">
        <v>0</v>
      </c>
    </row>
    <row r="714" spans="2:12" s="220" customFormat="1" ht="15.5" x14ac:dyDescent="0.4">
      <c r="B714" s="220" t="str">
        <f>VLOOKUP(C714,[1]!Companies[#Data],3,FALSE)</f>
        <v>000170013-4</v>
      </c>
      <c r="C714" s="262" t="str">
        <f t="shared" si="23"/>
        <v>Primera Oil and Gas Limited</v>
      </c>
      <c r="D714" s="220" t="s">
        <v>2081</v>
      </c>
      <c r="E714" s="221" t="s">
        <v>2075</v>
      </c>
      <c r="F714" s="220" t="s">
        <v>996</v>
      </c>
      <c r="G714" s="220" t="s">
        <v>996</v>
      </c>
      <c r="H714" s="261" t="str">
        <f>Table10[[#This Row],[Company]]</f>
        <v>Primera Oil and Gas Limited</v>
      </c>
      <c r="I714" s="220" t="s">
        <v>1199</v>
      </c>
      <c r="J714" s="222">
        <f>[13]Primera!$E23/[4]Sheet1!$D$367</f>
        <v>0</v>
      </c>
      <c r="K714" s="220" t="s">
        <v>999</v>
      </c>
      <c r="L714" s="255">
        <v>0</v>
      </c>
    </row>
    <row r="715" spans="2:12" s="220" customFormat="1" ht="15.5" x14ac:dyDescent="0.4">
      <c r="B715" s="220" t="str">
        <f>VLOOKUP(C715,[1]!Companies[#Data],3,FALSE)</f>
        <v>000170013-4</v>
      </c>
      <c r="C715" s="262" t="str">
        <f t="shared" si="23"/>
        <v>Primera Oil and Gas Limited</v>
      </c>
      <c r="D715" s="220" t="s">
        <v>2081</v>
      </c>
      <c r="E715" s="221" t="s">
        <v>2076</v>
      </c>
      <c r="F715" s="220" t="s">
        <v>996</v>
      </c>
      <c r="G715" s="220" t="s">
        <v>996</v>
      </c>
      <c r="H715" s="261" t="str">
        <f>Table10[[#This Row],[Company]]</f>
        <v>Primera Oil and Gas Limited</v>
      </c>
      <c r="I715" s="220" t="s">
        <v>1199</v>
      </c>
      <c r="J715" s="222">
        <f>[13]Primera!$E24/[4]Sheet1!$D$367</f>
        <v>0</v>
      </c>
      <c r="K715" s="220" t="s">
        <v>999</v>
      </c>
      <c r="L715" s="255">
        <v>0</v>
      </c>
    </row>
    <row r="716" spans="2:12" s="220" customFormat="1" ht="15.5" x14ac:dyDescent="0.4">
      <c r="B716" s="220" t="str">
        <f>VLOOKUP(C716,[1]!Companies[#Data],3,FALSE)</f>
        <v>000170013-4</v>
      </c>
      <c r="C716" s="262" t="str">
        <f t="shared" si="23"/>
        <v>Primera Oil and Gas Limited</v>
      </c>
      <c r="D716" s="238" t="s">
        <v>1968</v>
      </c>
      <c r="E716" s="221" t="s">
        <v>2059</v>
      </c>
      <c r="F716" s="220" t="s">
        <v>996</v>
      </c>
      <c r="G716" s="220" t="s">
        <v>996</v>
      </c>
      <c r="H716" s="261" t="str">
        <f>Table10[[#This Row],[Company]]</f>
        <v>Primera Oil and Gas Limited</v>
      </c>
      <c r="I716" s="220" t="s">
        <v>1199</v>
      </c>
      <c r="J716" s="222">
        <f>[13]Primera!$E28/[4]Sheet1!$D$367</f>
        <v>174018.81661343292</v>
      </c>
      <c r="K716" s="220" t="s">
        <v>999</v>
      </c>
      <c r="L716" s="255">
        <v>0</v>
      </c>
    </row>
    <row r="717" spans="2:12" s="220" customFormat="1" ht="15.5" x14ac:dyDescent="0.4">
      <c r="B717" s="220" t="str">
        <f>VLOOKUP(C717,[1]!Companies[#Data],3,FALSE)</f>
        <v>000170013-4</v>
      </c>
      <c r="C717" s="262" t="str">
        <f t="shared" si="23"/>
        <v>Primera Oil and Gas Limited</v>
      </c>
      <c r="D717" s="238" t="s">
        <v>1968</v>
      </c>
      <c r="E717" s="221" t="s">
        <v>2108</v>
      </c>
      <c r="F717" s="220" t="s">
        <v>996</v>
      </c>
      <c r="G717" s="220" t="s">
        <v>996</v>
      </c>
      <c r="H717" s="261" t="str">
        <f>Table10[[#This Row],[Company]]</f>
        <v>Primera Oil and Gas Limited</v>
      </c>
      <c r="I717" s="220" t="s">
        <v>1199</v>
      </c>
      <c r="J717" s="222">
        <f>[13]Primera!$E29/[4]Sheet1!$D$367</f>
        <v>0</v>
      </c>
      <c r="K717" s="220" t="s">
        <v>999</v>
      </c>
      <c r="L717" s="255">
        <v>0</v>
      </c>
    </row>
    <row r="718" spans="2:12" s="220" customFormat="1" ht="15.5" x14ac:dyDescent="0.4">
      <c r="B718" s="220" t="str">
        <f>VLOOKUP(C718,[1]!Companies[#Data],3,FALSE)</f>
        <v>000170013-4</v>
      </c>
      <c r="C718" s="262" t="str">
        <f t="shared" si="23"/>
        <v>Primera Oil and Gas Limited</v>
      </c>
      <c r="D718" s="238" t="s">
        <v>1968</v>
      </c>
      <c r="E718" s="221" t="s">
        <v>2083</v>
      </c>
      <c r="F718" s="220" t="s">
        <v>996</v>
      </c>
      <c r="G718" s="220" t="s">
        <v>996</v>
      </c>
      <c r="H718" s="261" t="str">
        <f>Table10[[#This Row],[Company]]</f>
        <v>Primera Oil and Gas Limited</v>
      </c>
      <c r="I718" s="220" t="s">
        <v>1199</v>
      </c>
      <c r="J718" s="222">
        <f>[13]Primera!$E30/[4]Sheet1!$D$367</f>
        <v>1043583.8924247316</v>
      </c>
      <c r="K718" s="220" t="s">
        <v>999</v>
      </c>
      <c r="L718" s="255">
        <v>0</v>
      </c>
    </row>
    <row r="719" spans="2:12" s="220" customFormat="1" ht="15.5" x14ac:dyDescent="0.4">
      <c r="B719" s="220" t="str">
        <f>VLOOKUP(C719,[1]!Companies[#Data],3,FALSE)</f>
        <v>000170013-4</v>
      </c>
      <c r="C719" s="262" t="str">
        <f t="shared" si="23"/>
        <v>Primera Oil and Gas Limited</v>
      </c>
      <c r="D719" s="238" t="s">
        <v>1968</v>
      </c>
      <c r="E719" s="221" t="s">
        <v>2109</v>
      </c>
      <c r="F719" s="220" t="s">
        <v>996</v>
      </c>
      <c r="G719" s="220" t="s">
        <v>996</v>
      </c>
      <c r="H719" s="261" t="str">
        <f>Table10[[#This Row],[Company]]</f>
        <v>Primera Oil and Gas Limited</v>
      </c>
      <c r="I719" s="220" t="s">
        <v>1199</v>
      </c>
      <c r="J719" s="222">
        <f>[13]Primera!$E31/[4]Sheet1!$D$367</f>
        <v>0</v>
      </c>
      <c r="K719" s="220" t="s">
        <v>999</v>
      </c>
      <c r="L719" s="255">
        <v>0</v>
      </c>
    </row>
    <row r="720" spans="2:12" s="220" customFormat="1" ht="15.5" x14ac:dyDescent="0.4">
      <c r="B720" s="220" t="str">
        <f>VLOOKUP(C720,[1]!Companies[#Data],3,FALSE)</f>
        <v>000170013-4</v>
      </c>
      <c r="C720" s="262" t="str">
        <f t="shared" si="23"/>
        <v>Primera Oil and Gas Limited</v>
      </c>
      <c r="D720" s="238" t="s">
        <v>1968</v>
      </c>
      <c r="E720" s="221" t="s">
        <v>2073</v>
      </c>
      <c r="F720" s="220" t="s">
        <v>996</v>
      </c>
      <c r="G720" s="220" t="s">
        <v>996</v>
      </c>
      <c r="H720" s="261" t="str">
        <f>Table10[[#This Row],[Company]]</f>
        <v>Primera Oil and Gas Limited</v>
      </c>
      <c r="I720" s="220" t="s">
        <v>1199</v>
      </c>
      <c r="J720" s="222">
        <f>[13]Primera!$E32/[4]Sheet1!$D$367</f>
        <v>4531.7893544616527</v>
      </c>
      <c r="K720" s="220" t="s">
        <v>999</v>
      </c>
      <c r="L720" s="255">
        <v>0</v>
      </c>
    </row>
    <row r="721" spans="2:12" s="220" customFormat="1" ht="31" x14ac:dyDescent="0.4">
      <c r="B721" s="220" t="str">
        <f>VLOOKUP(C721,[1]!Companies[#Data],3,FALSE)</f>
        <v>000170013-4</v>
      </c>
      <c r="C721" s="262" t="str">
        <f t="shared" si="23"/>
        <v>Primera Oil and Gas Limited</v>
      </c>
      <c r="D721" s="238" t="s">
        <v>1968</v>
      </c>
      <c r="E721" s="221" t="s">
        <v>2062</v>
      </c>
      <c r="F721" s="220" t="s">
        <v>996</v>
      </c>
      <c r="G721" s="220" t="s">
        <v>996</v>
      </c>
      <c r="H721" s="261" t="str">
        <f>Table10[[#This Row],[Company]]</f>
        <v>Primera Oil and Gas Limited</v>
      </c>
      <c r="I721" s="220" t="s">
        <v>1199</v>
      </c>
      <c r="J721" s="222">
        <f>[13]Primera!$E33/[4]Sheet1!$D$367</f>
        <v>0</v>
      </c>
      <c r="K721" s="220" t="s">
        <v>999</v>
      </c>
      <c r="L721" s="255">
        <v>0</v>
      </c>
    </row>
    <row r="722" spans="2:12" s="220" customFormat="1" ht="15.5" x14ac:dyDescent="0.4">
      <c r="B722" s="220" t="str">
        <f>VLOOKUP(C722,[1]!Companies[#Data],3,FALSE)</f>
        <v>000170013-4</v>
      </c>
      <c r="C722" s="262" t="str">
        <f t="shared" si="23"/>
        <v>Primera Oil and Gas Limited</v>
      </c>
      <c r="D722" s="238" t="s">
        <v>1968</v>
      </c>
      <c r="E722" s="221" t="s">
        <v>2110</v>
      </c>
      <c r="F722" s="220" t="s">
        <v>996</v>
      </c>
      <c r="G722" s="220" t="s">
        <v>996</v>
      </c>
      <c r="H722" s="261" t="str">
        <f>Table10[[#This Row],[Company]]</f>
        <v>Primera Oil and Gas Limited</v>
      </c>
      <c r="I722" s="220" t="s">
        <v>1199</v>
      </c>
      <c r="J722" s="222">
        <f>[13]Primera!$E34/[4]Sheet1!$D$367</f>
        <v>0</v>
      </c>
      <c r="K722" s="220" t="s">
        <v>999</v>
      </c>
      <c r="L722" s="255">
        <v>0</v>
      </c>
    </row>
    <row r="723" spans="2:12" s="220" customFormat="1" ht="15.5" x14ac:dyDescent="0.4">
      <c r="B723" s="220" t="str">
        <f>VLOOKUP(C723,[1]!Companies[#Data],3,FALSE)</f>
        <v>000170013-4</v>
      </c>
      <c r="C723" s="262" t="str">
        <f t="shared" si="23"/>
        <v>Primera Oil and Gas Limited</v>
      </c>
      <c r="D723" s="238" t="s">
        <v>1968</v>
      </c>
      <c r="E723" s="221" t="s">
        <v>2111</v>
      </c>
      <c r="F723" s="220" t="s">
        <v>996</v>
      </c>
      <c r="G723" s="220" t="s">
        <v>996</v>
      </c>
      <c r="H723" s="261" t="str">
        <f>Table10[[#This Row],[Company]]</f>
        <v>Primera Oil and Gas Limited</v>
      </c>
      <c r="I723" s="220" t="s">
        <v>1199</v>
      </c>
      <c r="J723" s="222">
        <f>[13]Primera!$E35/[4]Sheet1!$D$367</f>
        <v>0</v>
      </c>
      <c r="K723" s="220" t="s">
        <v>999</v>
      </c>
      <c r="L723" s="255">
        <v>0</v>
      </c>
    </row>
    <row r="724" spans="2:12" s="220" customFormat="1" ht="15.5" x14ac:dyDescent="0.4">
      <c r="B724" s="220" t="str">
        <f>VLOOKUP(C724,[1]!Companies[#Data],3,FALSE)</f>
        <v>000170013-4</v>
      </c>
      <c r="C724" s="262" t="str">
        <f t="shared" si="23"/>
        <v>Primera Oil and Gas Limited</v>
      </c>
      <c r="D724" s="238" t="s">
        <v>1968</v>
      </c>
      <c r="E724" s="221" t="s">
        <v>2112</v>
      </c>
      <c r="F724" s="220" t="s">
        <v>996</v>
      </c>
      <c r="G724" s="220" t="s">
        <v>996</v>
      </c>
      <c r="H724" s="261" t="str">
        <f>Table10[[#This Row],[Company]]</f>
        <v>Primera Oil and Gas Limited</v>
      </c>
      <c r="I724" s="220" t="s">
        <v>1199</v>
      </c>
      <c r="J724" s="222">
        <f>[13]Primera!$E36/[4]Sheet1!$D$367</f>
        <v>0</v>
      </c>
      <c r="K724" s="220" t="s">
        <v>999</v>
      </c>
      <c r="L724" s="255">
        <v>0</v>
      </c>
    </row>
    <row r="725" spans="2:12" s="220" customFormat="1" ht="15.5" x14ac:dyDescent="0.4">
      <c r="B725" s="220" t="str">
        <f>VLOOKUP(C725,[1]!Companies[#Data],3,FALSE)</f>
        <v>000170013-4</v>
      </c>
      <c r="C725" s="262" t="str">
        <f t="shared" si="23"/>
        <v>Primera Oil and Gas Limited</v>
      </c>
      <c r="D725" s="238" t="s">
        <v>1968</v>
      </c>
      <c r="E725" s="221" t="s">
        <v>2113</v>
      </c>
      <c r="F725" s="220" t="s">
        <v>996</v>
      </c>
      <c r="G725" s="220" t="s">
        <v>996</v>
      </c>
      <c r="H725" s="261" t="str">
        <f>Table10[[#This Row],[Company]]</f>
        <v>Primera Oil and Gas Limited</v>
      </c>
      <c r="I725" s="220" t="s">
        <v>1199</v>
      </c>
      <c r="J725" s="222">
        <f>[13]Primera!$E37/[4]Sheet1!$D$367</f>
        <v>0</v>
      </c>
      <c r="K725" s="220" t="s">
        <v>999</v>
      </c>
      <c r="L725" s="255">
        <v>0</v>
      </c>
    </row>
    <row r="726" spans="2:12" s="220" customFormat="1" ht="15.5" x14ac:dyDescent="0.4">
      <c r="B726" s="220" t="str">
        <f>VLOOKUP(C726,[1]!Companies[#Data],3,FALSE)</f>
        <v>000170013-4</v>
      </c>
      <c r="C726" s="262" t="str">
        <f t="shared" si="23"/>
        <v>Primera Oil and Gas Limited</v>
      </c>
      <c r="D726" s="238" t="s">
        <v>1968</v>
      </c>
      <c r="E726" s="221" t="s">
        <v>2074</v>
      </c>
      <c r="F726" s="220" t="s">
        <v>996</v>
      </c>
      <c r="G726" s="220" t="s">
        <v>996</v>
      </c>
      <c r="H726" s="261" t="str">
        <f>Table10[[#This Row],[Company]]</f>
        <v>Primera Oil and Gas Limited</v>
      </c>
      <c r="I726" s="220" t="s">
        <v>1199</v>
      </c>
      <c r="J726" s="222">
        <f>[13]Primera!$E38/[4]Sheet1!$D$367</f>
        <v>0</v>
      </c>
      <c r="K726" s="220" t="s">
        <v>999</v>
      </c>
      <c r="L726" s="255">
        <v>0</v>
      </c>
    </row>
    <row r="727" spans="2:12" s="220" customFormat="1" ht="15.5" x14ac:dyDescent="0.4">
      <c r="B727" s="220" t="str">
        <f>VLOOKUP(C727,[1]!Companies[#Data],3,FALSE)</f>
        <v>000170013-4</v>
      </c>
      <c r="C727" s="262" t="str">
        <f t="shared" si="23"/>
        <v>Primera Oil and Gas Limited</v>
      </c>
      <c r="D727" s="238" t="s">
        <v>1968</v>
      </c>
      <c r="E727" s="221" t="s">
        <v>2064</v>
      </c>
      <c r="F727" s="220" t="s">
        <v>996</v>
      </c>
      <c r="G727" s="220" t="s">
        <v>996</v>
      </c>
      <c r="H727" s="261" t="str">
        <f>Table10[[#This Row],[Company]]</f>
        <v>Primera Oil and Gas Limited</v>
      </c>
      <c r="I727" s="220" t="s">
        <v>1199</v>
      </c>
      <c r="J727" s="222">
        <f>[13]Primera!$E39/[4]Sheet1!$D$367</f>
        <v>73353.501919982547</v>
      </c>
      <c r="K727" s="220" t="s">
        <v>999</v>
      </c>
      <c r="L727" s="255">
        <v>0</v>
      </c>
    </row>
    <row r="728" spans="2:12" s="220" customFormat="1" ht="15.5" x14ac:dyDescent="0.4">
      <c r="B728" s="220" t="str">
        <f>VLOOKUP(C728,[1]!Companies[#Data],3,FALSE)</f>
        <v>000170013-4</v>
      </c>
      <c r="C728" s="262" t="str">
        <f t="shared" si="23"/>
        <v>Primera Oil and Gas Limited</v>
      </c>
      <c r="D728" s="238" t="s">
        <v>1968</v>
      </c>
      <c r="E728" s="221" t="s">
        <v>2065</v>
      </c>
      <c r="F728" s="220" t="s">
        <v>996</v>
      </c>
      <c r="G728" s="220" t="s">
        <v>996</v>
      </c>
      <c r="H728" s="261" t="str">
        <f>Table10[[#This Row],[Company]]</f>
        <v>Primera Oil and Gas Limited</v>
      </c>
      <c r="I728" s="220" t="s">
        <v>1199</v>
      </c>
      <c r="J728" s="222">
        <f>[13]Primera!$E40/[4]Sheet1!$D$367</f>
        <v>22679.816952240297</v>
      </c>
      <c r="K728" s="220" t="s">
        <v>999</v>
      </c>
      <c r="L728" s="255">
        <v>0</v>
      </c>
    </row>
    <row r="729" spans="2:12" s="220" customFormat="1" ht="15.5" x14ac:dyDescent="0.4">
      <c r="B729" s="220" t="str">
        <f>VLOOKUP(C729,[1]!Companies[#Data],3,FALSE)</f>
        <v>000170013-4</v>
      </c>
      <c r="C729" s="262" t="str">
        <f t="shared" si="23"/>
        <v>Primera Oil and Gas Limited</v>
      </c>
      <c r="D729" s="238" t="s">
        <v>1968</v>
      </c>
      <c r="E729" s="221" t="s">
        <v>2114</v>
      </c>
      <c r="F729" s="220" t="s">
        <v>996</v>
      </c>
      <c r="G729" s="220" t="s">
        <v>996</v>
      </c>
      <c r="H729" s="261" t="str">
        <f>Table10[[#This Row],[Company]]</f>
        <v>Primera Oil and Gas Limited</v>
      </c>
      <c r="I729" s="220" t="s">
        <v>1199</v>
      </c>
      <c r="J729" s="222">
        <f>[13]Primera!$E41/[4]Sheet1!$D$367</f>
        <v>0</v>
      </c>
      <c r="K729" s="220" t="s">
        <v>999</v>
      </c>
      <c r="L729" s="255">
        <v>0</v>
      </c>
    </row>
    <row r="730" spans="2:12" s="220" customFormat="1" ht="15.5" x14ac:dyDescent="0.4">
      <c r="B730" s="220" t="str">
        <f>VLOOKUP(C730,[1]!Companies[#Data],3,FALSE)</f>
        <v>000170013-4</v>
      </c>
      <c r="C730" s="262" t="str">
        <f t="shared" si="23"/>
        <v>Primera Oil and Gas Limited</v>
      </c>
      <c r="D730" s="238" t="s">
        <v>1968</v>
      </c>
      <c r="E730" s="221" t="s">
        <v>2069</v>
      </c>
      <c r="F730" s="220" t="s">
        <v>996</v>
      </c>
      <c r="G730" s="220" t="s">
        <v>996</v>
      </c>
      <c r="H730" s="261" t="str">
        <f>Table10[[#This Row],[Company]]</f>
        <v>Primera Oil and Gas Limited</v>
      </c>
      <c r="I730" s="220" t="s">
        <v>1199</v>
      </c>
      <c r="J730" s="222">
        <f>[13]Primera!$E42/[4]Sheet1!$D$367</f>
        <v>0</v>
      </c>
      <c r="K730" s="220" t="s">
        <v>999</v>
      </c>
      <c r="L730" s="255">
        <v>0</v>
      </c>
    </row>
    <row r="731" spans="2:12" s="220" customFormat="1" ht="15.5" x14ac:dyDescent="0.4">
      <c r="B731" s="220" t="str">
        <f>VLOOKUP(C731,[1]!Companies[#Data],3,FALSE)</f>
        <v>000170013-4</v>
      </c>
      <c r="C731" s="262" t="str">
        <f t="shared" si="23"/>
        <v>Primera Oil and Gas Limited</v>
      </c>
      <c r="D731" s="238" t="s">
        <v>1968</v>
      </c>
      <c r="E731" s="221" t="s">
        <v>2070</v>
      </c>
      <c r="F731" s="220" t="s">
        <v>996</v>
      </c>
      <c r="G731" s="220" t="s">
        <v>996</v>
      </c>
      <c r="H731" s="261" t="str">
        <f>Table10[[#This Row],[Company]]</f>
        <v>Primera Oil and Gas Limited</v>
      </c>
      <c r="I731" s="220" t="s">
        <v>1199</v>
      </c>
      <c r="J731" s="222">
        <f>[13]Primera!$E43/[4]Sheet1!$D$367</f>
        <v>150982.28240136142</v>
      </c>
      <c r="K731" s="220" t="s">
        <v>999</v>
      </c>
      <c r="L731" s="255">
        <v>0</v>
      </c>
    </row>
    <row r="732" spans="2:12" s="220" customFormat="1" ht="15.5" x14ac:dyDescent="0.4">
      <c r="B732" s="220" t="str">
        <f>VLOOKUP(C732,[1]!Companies[#Data],3,FALSE)</f>
        <v>000170013-4</v>
      </c>
      <c r="C732" s="262" t="str">
        <f t="shared" si="23"/>
        <v>Primera Oil and Gas Limited</v>
      </c>
      <c r="D732" s="238" t="s">
        <v>1968</v>
      </c>
      <c r="E732" s="221" t="s">
        <v>2115</v>
      </c>
      <c r="F732" s="220" t="s">
        <v>996</v>
      </c>
      <c r="G732" s="220" t="s">
        <v>996</v>
      </c>
      <c r="H732" s="261" t="str">
        <f>Table10[[#This Row],[Company]]</f>
        <v>Primera Oil and Gas Limited</v>
      </c>
      <c r="I732" s="220" t="s">
        <v>1199</v>
      </c>
      <c r="J732" s="222">
        <f>[13]Primera!$E44/[4]Sheet1!$D$367</f>
        <v>0</v>
      </c>
      <c r="K732" s="220" t="s">
        <v>999</v>
      </c>
      <c r="L732" s="255">
        <v>0</v>
      </c>
    </row>
    <row r="733" spans="2:12" s="220" customFormat="1" ht="15.5" x14ac:dyDescent="0.4">
      <c r="B733" s="220" t="str">
        <f>VLOOKUP(C733,[1]!Companies[#Data],3,FALSE)</f>
        <v>000170013-4</v>
      </c>
      <c r="C733" s="262" t="str">
        <f t="shared" si="23"/>
        <v>Primera Oil and Gas Limited</v>
      </c>
      <c r="D733" s="238" t="s">
        <v>1968</v>
      </c>
      <c r="E733" s="221" t="s">
        <v>2072</v>
      </c>
      <c r="F733" s="220" t="s">
        <v>996</v>
      </c>
      <c r="G733" s="220" t="s">
        <v>996</v>
      </c>
      <c r="H733" s="261" t="str">
        <f>Table10[[#This Row],[Company]]</f>
        <v>Primera Oil and Gas Limited</v>
      </c>
      <c r="I733" s="220" t="s">
        <v>1199</v>
      </c>
      <c r="J733" s="222">
        <f>[13]Primera!$E45/[4]Sheet1!$D$367</f>
        <v>1032.1118061423754</v>
      </c>
      <c r="K733" s="220" t="s">
        <v>999</v>
      </c>
      <c r="L733" s="255">
        <v>0</v>
      </c>
    </row>
    <row r="734" spans="2:12" s="220" customFormat="1" ht="15.5" x14ac:dyDescent="0.4">
      <c r="B734" s="220" t="str">
        <f>VLOOKUP(C734,[1]!Companies[#Data],3,FALSE)</f>
        <v>000170013-4</v>
      </c>
      <c r="C734" s="262" t="str">
        <f t="shared" si="23"/>
        <v>Primera Oil and Gas Limited</v>
      </c>
      <c r="D734" s="220" t="s">
        <v>2081</v>
      </c>
      <c r="E734" s="221" t="s">
        <v>2116</v>
      </c>
      <c r="F734" s="220" t="s">
        <v>996</v>
      </c>
      <c r="G734" s="220" t="s">
        <v>996</v>
      </c>
      <c r="H734" s="261" t="str">
        <f>Table10[[#This Row],[Company]]</f>
        <v>Primera Oil and Gas Limited</v>
      </c>
      <c r="I734" s="220" t="s">
        <v>1199</v>
      </c>
      <c r="J734" s="222">
        <f>[13]Primera!$E$50/[4]Sheet1!$D$367</f>
        <v>0</v>
      </c>
      <c r="K734" s="220" t="s">
        <v>999</v>
      </c>
      <c r="L734" s="255">
        <v>0</v>
      </c>
    </row>
    <row r="735" spans="2:12" s="220" customFormat="1" ht="15.5" x14ac:dyDescent="0.4">
      <c r="B735" s="220" t="str">
        <f>VLOOKUP(C735,[1]!Companies[#Data],3,FALSE)</f>
        <v>111070015-0</v>
      </c>
      <c r="C735" s="262" t="str">
        <f>'[1]Part 3 - Reporting entities'!B51</f>
        <v>Touchstone Exploration (Trinidad) Limited</v>
      </c>
      <c r="D735" s="220" t="s">
        <v>2081</v>
      </c>
      <c r="E735" s="221" t="s">
        <v>2082</v>
      </c>
      <c r="F735" s="220" t="s">
        <v>996</v>
      </c>
      <c r="G735" s="220" t="s">
        <v>996</v>
      </c>
      <c r="H735" s="261" t="str">
        <f>Table10[[#This Row],[Company]]</f>
        <v>Touchstone Exploration (Trinidad) Limited</v>
      </c>
      <c r="I735" s="220" t="s">
        <v>1199</v>
      </c>
      <c r="J735" s="222">
        <f>'[13]Touchstone Exploration (T''dad) '!$E14/[4]Sheet1!$D$367</f>
        <v>794658.74369509646</v>
      </c>
      <c r="K735" s="220" t="s">
        <v>999</v>
      </c>
      <c r="L735" s="255">
        <v>0</v>
      </c>
    </row>
    <row r="736" spans="2:12" s="220" customFormat="1" ht="15.5" x14ac:dyDescent="0.4">
      <c r="B736" s="220" t="str">
        <f>VLOOKUP(C736,[1]!Companies[#Data],3,FALSE)</f>
        <v>111070015-0</v>
      </c>
      <c r="C736" s="262" t="str">
        <f>C735</f>
        <v>Touchstone Exploration (Trinidad) Limited</v>
      </c>
      <c r="D736" s="220" t="s">
        <v>2081</v>
      </c>
      <c r="E736" s="221" t="s">
        <v>2050</v>
      </c>
      <c r="F736" s="220" t="s">
        <v>996</v>
      </c>
      <c r="G736" s="220" t="s">
        <v>996</v>
      </c>
      <c r="H736" s="261" t="str">
        <f>Table10[[#This Row],[Company]]</f>
        <v>Touchstone Exploration (Trinidad) Limited</v>
      </c>
      <c r="I736" s="220" t="s">
        <v>1199</v>
      </c>
      <c r="J736" s="222">
        <f>'[13]Touchstone Exploration (T''dad) '!$E15/[4]Sheet1!$D$367</f>
        <v>887316.42197490821</v>
      </c>
      <c r="K736" s="220" t="s">
        <v>999</v>
      </c>
      <c r="L736" s="255">
        <v>0</v>
      </c>
    </row>
    <row r="737" spans="2:12" s="220" customFormat="1" ht="15.5" x14ac:dyDescent="0.4">
      <c r="B737" s="220" t="str">
        <f>VLOOKUP(C737,[1]!Companies[#Data],3,FALSE)</f>
        <v>111070015-0</v>
      </c>
      <c r="C737" s="262" t="str">
        <f t="shared" ref="C737:C764" si="24">C736</f>
        <v>Touchstone Exploration (Trinidad) Limited</v>
      </c>
      <c r="D737" s="220" t="s">
        <v>2081</v>
      </c>
      <c r="E737" s="221" t="s">
        <v>2051</v>
      </c>
      <c r="F737" s="220" t="s">
        <v>996</v>
      </c>
      <c r="G737" s="220" t="s">
        <v>996</v>
      </c>
      <c r="H737" s="261" t="str">
        <f>Table10[[#This Row],[Company]]</f>
        <v>Touchstone Exploration (Trinidad) Limited</v>
      </c>
      <c r="I737" s="220" t="s">
        <v>1199</v>
      </c>
      <c r="J737" s="222">
        <f>'[13]Touchstone Exploration (T''dad) '!$E16/[4]Sheet1!$D$367</f>
        <v>354926.56878996326</v>
      </c>
      <c r="K737" s="220" t="s">
        <v>999</v>
      </c>
      <c r="L737" s="255">
        <v>0</v>
      </c>
    </row>
    <row r="738" spans="2:12" s="220" customFormat="1" ht="15.5" x14ac:dyDescent="0.4">
      <c r="B738" s="220" t="str">
        <f>VLOOKUP(C738,[1]!Companies[#Data],3,FALSE)</f>
        <v>111070015-0</v>
      </c>
      <c r="C738" s="262" t="str">
        <f t="shared" si="24"/>
        <v>Touchstone Exploration (Trinidad) Limited</v>
      </c>
      <c r="D738" s="220" t="s">
        <v>2081</v>
      </c>
      <c r="E738" s="221" t="s">
        <v>2049</v>
      </c>
      <c r="F738" s="220" t="s">
        <v>996</v>
      </c>
      <c r="G738" s="220" t="s">
        <v>996</v>
      </c>
      <c r="H738" s="261" t="str">
        <f>Table10[[#This Row],[Company]]</f>
        <v>Touchstone Exploration (Trinidad) Limited</v>
      </c>
      <c r="I738" s="220" t="s">
        <v>1199</v>
      </c>
      <c r="J738" s="222">
        <f>'[13]Touchstone Exploration (T''dad) '!$E17/[4]Sheet1!$D$367</f>
        <v>0</v>
      </c>
      <c r="K738" s="220" t="s">
        <v>999</v>
      </c>
      <c r="L738" s="255">
        <v>0</v>
      </c>
    </row>
    <row r="739" spans="2:12" s="220" customFormat="1" ht="15.5" x14ac:dyDescent="0.4">
      <c r="B739" s="220" t="str">
        <f>VLOOKUP(C739,[1]!Companies[#Data],3,FALSE)</f>
        <v>111070015-0</v>
      </c>
      <c r="C739" s="262" t="str">
        <f t="shared" si="24"/>
        <v>Touchstone Exploration (Trinidad) Limited</v>
      </c>
      <c r="D739" s="220" t="s">
        <v>2081</v>
      </c>
      <c r="E739" s="221" t="s">
        <v>2057</v>
      </c>
      <c r="F739" s="220" t="s">
        <v>996</v>
      </c>
      <c r="G739" s="220" t="s">
        <v>996</v>
      </c>
      <c r="H739" s="261" t="str">
        <f>Table10[[#This Row],[Company]]</f>
        <v>Touchstone Exploration (Trinidad) Limited</v>
      </c>
      <c r="I739" s="220" t="s">
        <v>1199</v>
      </c>
      <c r="J739" s="222">
        <f>'[13]Touchstone Exploration (T''dad) '!$E18/[4]Sheet1!$D$367</f>
        <v>111011.59538316097</v>
      </c>
      <c r="K739" s="220" t="s">
        <v>999</v>
      </c>
      <c r="L739" s="255">
        <v>0</v>
      </c>
    </row>
    <row r="740" spans="2:12" s="220" customFormat="1" ht="15.5" x14ac:dyDescent="0.4">
      <c r="B740" s="220" t="str">
        <f>VLOOKUP(C740,[1]!Companies[#Data],3,FALSE)</f>
        <v>111070015-0</v>
      </c>
      <c r="C740" s="262" t="str">
        <f t="shared" si="24"/>
        <v>Touchstone Exploration (Trinidad) Limited</v>
      </c>
      <c r="D740" s="220" t="s">
        <v>2081</v>
      </c>
      <c r="E740" s="221" t="s">
        <v>2054</v>
      </c>
      <c r="F740" s="220" t="s">
        <v>996</v>
      </c>
      <c r="G740" s="220" t="s">
        <v>996</v>
      </c>
      <c r="H740" s="261" t="str">
        <f>Table10[[#This Row],[Company]]</f>
        <v>Touchstone Exploration (Trinidad) Limited</v>
      </c>
      <c r="I740" s="220" t="s">
        <v>1199</v>
      </c>
      <c r="J740" s="222">
        <f>'[13]Touchstone Exploration (T''dad) '!$E19/[4]Sheet1!$D$367</f>
        <v>0</v>
      </c>
      <c r="K740" s="220" t="s">
        <v>999</v>
      </c>
      <c r="L740" s="255">
        <v>0</v>
      </c>
    </row>
    <row r="741" spans="2:12" s="220" customFormat="1" ht="31" x14ac:dyDescent="0.4">
      <c r="B741" s="220" t="str">
        <f>VLOOKUP(C741,[1]!Companies[#Data],3,FALSE)</f>
        <v>111070015-0</v>
      </c>
      <c r="C741" s="262" t="str">
        <f t="shared" si="24"/>
        <v>Touchstone Exploration (Trinidad) Limited</v>
      </c>
      <c r="D741" s="220" t="s">
        <v>2081</v>
      </c>
      <c r="E741" s="221" t="s">
        <v>2048</v>
      </c>
      <c r="F741" s="220" t="s">
        <v>996</v>
      </c>
      <c r="G741" s="220" t="s">
        <v>996</v>
      </c>
      <c r="H741" s="261" t="str">
        <f>Table10[[#This Row],[Company]]</f>
        <v>Touchstone Exploration (Trinidad) Limited</v>
      </c>
      <c r="I741" s="220" t="s">
        <v>1199</v>
      </c>
      <c r="J741" s="222">
        <f>'[13]Touchstone Exploration (T''dad) '!$E20/[4]Sheet1!$D$367</f>
        <v>0</v>
      </c>
      <c r="K741" s="220" t="s">
        <v>999</v>
      </c>
      <c r="L741" s="255">
        <v>0</v>
      </c>
    </row>
    <row r="742" spans="2:12" s="220" customFormat="1" ht="31" x14ac:dyDescent="0.4">
      <c r="B742" s="220" t="str">
        <f>VLOOKUP(C742,[1]!Companies[#Data],3,FALSE)</f>
        <v>111070015-0</v>
      </c>
      <c r="C742" s="262" t="str">
        <f t="shared" si="24"/>
        <v>Touchstone Exploration (Trinidad) Limited</v>
      </c>
      <c r="D742" s="220" t="s">
        <v>2081</v>
      </c>
      <c r="E742" s="221" t="s">
        <v>2085</v>
      </c>
      <c r="F742" s="220" t="s">
        <v>996</v>
      </c>
      <c r="G742" s="220" t="s">
        <v>996</v>
      </c>
      <c r="H742" s="261" t="str">
        <f>Table10[[#This Row],[Company]]</f>
        <v>Touchstone Exploration (Trinidad) Limited</v>
      </c>
      <c r="I742" s="220" t="s">
        <v>1199</v>
      </c>
      <c r="J742" s="222">
        <f>'[13]Touchstone Exploration (T''dad) '!$E21/[4]Sheet1!$D$367</f>
        <v>0</v>
      </c>
      <c r="K742" s="220" t="s">
        <v>999</v>
      </c>
      <c r="L742" s="255">
        <v>0</v>
      </c>
    </row>
    <row r="743" spans="2:12" s="220" customFormat="1" ht="15.5" x14ac:dyDescent="0.4">
      <c r="B743" s="220" t="str">
        <f>VLOOKUP(C743,[1]!Companies[#Data],3,FALSE)</f>
        <v>111070015-0</v>
      </c>
      <c r="C743" s="262" t="str">
        <f t="shared" si="24"/>
        <v>Touchstone Exploration (Trinidad) Limited</v>
      </c>
      <c r="D743" s="220" t="s">
        <v>2081</v>
      </c>
      <c r="E743" s="221" t="s">
        <v>2107</v>
      </c>
      <c r="F743" s="220" t="s">
        <v>996</v>
      </c>
      <c r="G743" s="220" t="s">
        <v>996</v>
      </c>
      <c r="H743" s="261" t="str">
        <f>Table10[[#This Row],[Company]]</f>
        <v>Touchstone Exploration (Trinidad) Limited</v>
      </c>
      <c r="I743" s="220" t="s">
        <v>1199</v>
      </c>
      <c r="J743" s="222">
        <f>'[13]Touchstone Exploration (T''dad) '!$E22/[4]Sheet1!$D$367</f>
        <v>0</v>
      </c>
      <c r="K743" s="220" t="s">
        <v>999</v>
      </c>
      <c r="L743" s="255">
        <v>0</v>
      </c>
    </row>
    <row r="744" spans="2:12" s="220" customFormat="1" ht="15.5" x14ac:dyDescent="0.4">
      <c r="B744" s="220" t="str">
        <f>VLOOKUP(C744,[1]!Companies[#Data],3,FALSE)</f>
        <v>111070015-0</v>
      </c>
      <c r="C744" s="262" t="str">
        <f t="shared" si="24"/>
        <v>Touchstone Exploration (Trinidad) Limited</v>
      </c>
      <c r="D744" s="220" t="s">
        <v>2081</v>
      </c>
      <c r="E744" s="221" t="s">
        <v>2075</v>
      </c>
      <c r="F744" s="220" t="s">
        <v>996</v>
      </c>
      <c r="G744" s="220" t="s">
        <v>996</v>
      </c>
      <c r="H744" s="261" t="str">
        <f>Table10[[#This Row],[Company]]</f>
        <v>Touchstone Exploration (Trinidad) Limited</v>
      </c>
      <c r="I744" s="220" t="s">
        <v>1199</v>
      </c>
      <c r="J744" s="222">
        <f>'[13]Touchstone Exploration (T''dad) '!$E23/[4]Sheet1!$D$367</f>
        <v>0</v>
      </c>
      <c r="K744" s="220" t="s">
        <v>999</v>
      </c>
      <c r="L744" s="255">
        <v>0</v>
      </c>
    </row>
    <row r="745" spans="2:12" s="220" customFormat="1" ht="15.5" x14ac:dyDescent="0.4">
      <c r="B745" s="220" t="str">
        <f>VLOOKUP(C745,[1]!Companies[#Data],3,FALSE)</f>
        <v>111070015-0</v>
      </c>
      <c r="C745" s="262" t="str">
        <f t="shared" si="24"/>
        <v>Touchstone Exploration (Trinidad) Limited</v>
      </c>
      <c r="D745" s="220" t="s">
        <v>2081</v>
      </c>
      <c r="E745" s="221" t="s">
        <v>2076</v>
      </c>
      <c r="F745" s="220" t="s">
        <v>996</v>
      </c>
      <c r="G745" s="220" t="s">
        <v>996</v>
      </c>
      <c r="H745" s="261" t="str">
        <f>Table10[[#This Row],[Company]]</f>
        <v>Touchstone Exploration (Trinidad) Limited</v>
      </c>
      <c r="I745" s="220" t="s">
        <v>1199</v>
      </c>
      <c r="J745" s="222">
        <f>'[13]Touchstone Exploration (T''dad) '!$E24/[4]Sheet1!$D$367</f>
        <v>0</v>
      </c>
      <c r="K745" s="220" t="s">
        <v>999</v>
      </c>
      <c r="L745" s="255">
        <v>0</v>
      </c>
    </row>
    <row r="746" spans="2:12" s="220" customFormat="1" ht="15.5" x14ac:dyDescent="0.4">
      <c r="B746" s="220" t="str">
        <f>VLOOKUP(C746,[1]!Companies[#Data],3,FALSE)</f>
        <v>111070015-0</v>
      </c>
      <c r="C746" s="262" t="str">
        <f t="shared" si="24"/>
        <v>Touchstone Exploration (Trinidad) Limited</v>
      </c>
      <c r="D746" s="238" t="s">
        <v>1968</v>
      </c>
      <c r="E746" s="221" t="s">
        <v>2059</v>
      </c>
      <c r="F746" s="220" t="s">
        <v>996</v>
      </c>
      <c r="G746" s="220" t="s">
        <v>996</v>
      </c>
      <c r="H746" s="261" t="str">
        <f>Table10[[#This Row],[Company]]</f>
        <v>Touchstone Exploration (Trinidad) Limited</v>
      </c>
      <c r="I746" s="220" t="s">
        <v>1199</v>
      </c>
      <c r="J746" s="222">
        <f>'[13]Touchstone Exploration (T''dad) '!$E28/[4]Sheet1!$D$367</f>
        <v>0</v>
      </c>
      <c r="K746" s="220" t="s">
        <v>999</v>
      </c>
      <c r="L746" s="255">
        <v>0</v>
      </c>
    </row>
    <row r="747" spans="2:12" s="220" customFormat="1" ht="15.5" x14ac:dyDescent="0.4">
      <c r="B747" s="220" t="str">
        <f>VLOOKUP(C747,[1]!Companies[#Data],3,FALSE)</f>
        <v>111070015-0</v>
      </c>
      <c r="C747" s="262" t="str">
        <f t="shared" si="24"/>
        <v>Touchstone Exploration (Trinidad) Limited</v>
      </c>
      <c r="D747" s="238" t="s">
        <v>1968</v>
      </c>
      <c r="E747" s="221" t="s">
        <v>2108</v>
      </c>
      <c r="F747" s="220" t="s">
        <v>996</v>
      </c>
      <c r="G747" s="220" t="s">
        <v>996</v>
      </c>
      <c r="H747" s="261" t="str">
        <f>Table10[[#This Row],[Company]]</f>
        <v>Touchstone Exploration (Trinidad) Limited</v>
      </c>
      <c r="I747" s="220" t="s">
        <v>1199</v>
      </c>
      <c r="J747" s="222">
        <f>'[13]Touchstone Exploration (T''dad) '!$E29/[4]Sheet1!$D$367</f>
        <v>0</v>
      </c>
      <c r="K747" s="220" t="s">
        <v>999</v>
      </c>
      <c r="L747" s="255">
        <v>0</v>
      </c>
    </row>
    <row r="748" spans="2:12" s="220" customFormat="1" ht="15.5" x14ac:dyDescent="0.4">
      <c r="B748" s="220" t="str">
        <f>VLOOKUP(C748,[1]!Companies[#Data],3,FALSE)</f>
        <v>111070015-0</v>
      </c>
      <c r="C748" s="262" t="str">
        <f t="shared" si="24"/>
        <v>Touchstone Exploration (Trinidad) Limited</v>
      </c>
      <c r="D748" s="238" t="s">
        <v>1968</v>
      </c>
      <c r="E748" s="221" t="s">
        <v>2083</v>
      </c>
      <c r="F748" s="220" t="s">
        <v>996</v>
      </c>
      <c r="G748" s="220" t="s">
        <v>996</v>
      </c>
      <c r="H748" s="261" t="str">
        <f>Table10[[#This Row],[Company]]</f>
        <v>Touchstone Exploration (Trinidad) Limited</v>
      </c>
      <c r="I748" s="220" t="s">
        <v>1199</v>
      </c>
      <c r="J748" s="222">
        <f>'[13]Touchstone Exploration (T''dad) '!$E30/[4]Sheet1!$D$367</f>
        <v>0</v>
      </c>
      <c r="K748" s="220" t="s">
        <v>999</v>
      </c>
      <c r="L748" s="255">
        <v>0</v>
      </c>
    </row>
    <row r="749" spans="2:12" s="220" customFormat="1" ht="15.5" x14ac:dyDescent="0.4">
      <c r="B749" s="220" t="str">
        <f>VLOOKUP(C749,[1]!Companies[#Data],3,FALSE)</f>
        <v>111070015-0</v>
      </c>
      <c r="C749" s="262" t="str">
        <f t="shared" si="24"/>
        <v>Touchstone Exploration (Trinidad) Limited</v>
      </c>
      <c r="D749" s="238" t="s">
        <v>1968</v>
      </c>
      <c r="E749" s="221" t="s">
        <v>2109</v>
      </c>
      <c r="F749" s="220" t="s">
        <v>996</v>
      </c>
      <c r="G749" s="220" t="s">
        <v>996</v>
      </c>
      <c r="H749" s="261" t="str">
        <f>Table10[[#This Row],[Company]]</f>
        <v>Touchstone Exploration (Trinidad) Limited</v>
      </c>
      <c r="I749" s="220" t="s">
        <v>1199</v>
      </c>
      <c r="J749" s="222">
        <f>'[13]Touchstone Exploration (T''dad) '!$E31/[4]Sheet1!$D$367</f>
        <v>0</v>
      </c>
      <c r="K749" s="220" t="s">
        <v>999</v>
      </c>
      <c r="L749" s="255">
        <v>0</v>
      </c>
    </row>
    <row r="750" spans="2:12" s="220" customFormat="1" ht="15.5" x14ac:dyDescent="0.4">
      <c r="B750" s="220" t="str">
        <f>VLOOKUP(C750,[1]!Companies[#Data],3,FALSE)</f>
        <v>111070015-0</v>
      </c>
      <c r="C750" s="262" t="str">
        <f t="shared" si="24"/>
        <v>Touchstone Exploration (Trinidad) Limited</v>
      </c>
      <c r="D750" s="238" t="s">
        <v>1968</v>
      </c>
      <c r="E750" s="221" t="s">
        <v>2073</v>
      </c>
      <c r="F750" s="220" t="s">
        <v>996</v>
      </c>
      <c r="G750" s="220" t="s">
        <v>996</v>
      </c>
      <c r="H750" s="261" t="str">
        <f>Table10[[#This Row],[Company]]</f>
        <v>Touchstone Exploration (Trinidad) Limited</v>
      </c>
      <c r="I750" s="220" t="s">
        <v>1199</v>
      </c>
      <c r="J750" s="222">
        <f>'[13]Touchstone Exploration (T''dad) '!$E32/[4]Sheet1!$D$367</f>
        <v>0</v>
      </c>
      <c r="K750" s="220" t="s">
        <v>999</v>
      </c>
      <c r="L750" s="255">
        <v>0</v>
      </c>
    </row>
    <row r="751" spans="2:12" s="220" customFormat="1" ht="31" x14ac:dyDescent="0.4">
      <c r="B751" s="220" t="str">
        <f>VLOOKUP(C751,[1]!Companies[#Data],3,FALSE)</f>
        <v>111070015-0</v>
      </c>
      <c r="C751" s="262" t="str">
        <f t="shared" si="24"/>
        <v>Touchstone Exploration (Trinidad) Limited</v>
      </c>
      <c r="D751" s="238" t="s">
        <v>1968</v>
      </c>
      <c r="E751" s="221" t="s">
        <v>2062</v>
      </c>
      <c r="F751" s="220" t="s">
        <v>996</v>
      </c>
      <c r="G751" s="220" t="s">
        <v>996</v>
      </c>
      <c r="H751" s="261" t="str">
        <f>Table10[[#This Row],[Company]]</f>
        <v>Touchstone Exploration (Trinidad) Limited</v>
      </c>
      <c r="I751" s="220" t="s">
        <v>1199</v>
      </c>
      <c r="J751" s="222">
        <f>'[13]Touchstone Exploration (T''dad) '!$E33/[4]Sheet1!$D$367</f>
        <v>0</v>
      </c>
      <c r="K751" s="220" t="s">
        <v>999</v>
      </c>
      <c r="L751" s="255">
        <v>0</v>
      </c>
    </row>
    <row r="752" spans="2:12" s="220" customFormat="1" ht="15.5" x14ac:dyDescent="0.4">
      <c r="B752" s="220" t="str">
        <f>VLOOKUP(C752,[1]!Companies[#Data],3,FALSE)</f>
        <v>111070015-0</v>
      </c>
      <c r="C752" s="262" t="str">
        <f t="shared" si="24"/>
        <v>Touchstone Exploration (Trinidad) Limited</v>
      </c>
      <c r="D752" s="238" t="s">
        <v>1968</v>
      </c>
      <c r="E752" s="221" t="s">
        <v>2110</v>
      </c>
      <c r="F752" s="220" t="s">
        <v>996</v>
      </c>
      <c r="G752" s="220" t="s">
        <v>996</v>
      </c>
      <c r="H752" s="261" t="str">
        <f>Table10[[#This Row],[Company]]</f>
        <v>Touchstone Exploration (Trinidad) Limited</v>
      </c>
      <c r="I752" s="220" t="s">
        <v>1199</v>
      </c>
      <c r="J752" s="222">
        <f>'[13]Touchstone Exploration (T''dad) '!$E34/[4]Sheet1!$D$367</f>
        <v>0</v>
      </c>
      <c r="K752" s="220" t="s">
        <v>999</v>
      </c>
      <c r="L752" s="255">
        <v>0</v>
      </c>
    </row>
    <row r="753" spans="2:12" s="220" customFormat="1" ht="15.5" x14ac:dyDescent="0.4">
      <c r="B753" s="220" t="str">
        <f>VLOOKUP(C753,[1]!Companies[#Data],3,FALSE)</f>
        <v>111070015-0</v>
      </c>
      <c r="C753" s="262" t="str">
        <f t="shared" si="24"/>
        <v>Touchstone Exploration (Trinidad) Limited</v>
      </c>
      <c r="D753" s="238" t="s">
        <v>1968</v>
      </c>
      <c r="E753" s="221" t="s">
        <v>2111</v>
      </c>
      <c r="F753" s="220" t="s">
        <v>996</v>
      </c>
      <c r="G753" s="220" t="s">
        <v>996</v>
      </c>
      <c r="H753" s="261" t="str">
        <f>Table10[[#This Row],[Company]]</f>
        <v>Touchstone Exploration (Trinidad) Limited</v>
      </c>
      <c r="I753" s="220" t="s">
        <v>1199</v>
      </c>
      <c r="J753" s="222">
        <f>'[13]Touchstone Exploration (T''dad) '!$E35/[4]Sheet1!$D$367</f>
        <v>0</v>
      </c>
      <c r="K753" s="220" t="s">
        <v>999</v>
      </c>
      <c r="L753" s="255">
        <v>0</v>
      </c>
    </row>
    <row r="754" spans="2:12" s="220" customFormat="1" ht="15.5" x14ac:dyDescent="0.4">
      <c r="B754" s="220" t="str">
        <f>VLOOKUP(C754,[1]!Companies[#Data],3,FALSE)</f>
        <v>111070015-0</v>
      </c>
      <c r="C754" s="262" t="str">
        <f t="shared" si="24"/>
        <v>Touchstone Exploration (Trinidad) Limited</v>
      </c>
      <c r="D754" s="238" t="s">
        <v>1968</v>
      </c>
      <c r="E754" s="221" t="s">
        <v>2112</v>
      </c>
      <c r="F754" s="220" t="s">
        <v>996</v>
      </c>
      <c r="G754" s="220" t="s">
        <v>996</v>
      </c>
      <c r="H754" s="261" t="str">
        <f>Table10[[#This Row],[Company]]</f>
        <v>Touchstone Exploration (Trinidad) Limited</v>
      </c>
      <c r="I754" s="220" t="s">
        <v>1199</v>
      </c>
      <c r="J754" s="222">
        <f>'[13]Touchstone Exploration (T''dad) '!$E36/[4]Sheet1!$D$367</f>
        <v>0</v>
      </c>
      <c r="K754" s="220" t="s">
        <v>999</v>
      </c>
      <c r="L754" s="255">
        <v>0</v>
      </c>
    </row>
    <row r="755" spans="2:12" s="220" customFormat="1" ht="15.5" x14ac:dyDescent="0.4">
      <c r="B755" s="220" t="str">
        <f>VLOOKUP(C755,[1]!Companies[#Data],3,FALSE)</f>
        <v>111070015-0</v>
      </c>
      <c r="C755" s="262" t="str">
        <f t="shared" si="24"/>
        <v>Touchstone Exploration (Trinidad) Limited</v>
      </c>
      <c r="D755" s="238" t="s">
        <v>1968</v>
      </c>
      <c r="E755" s="221" t="s">
        <v>2113</v>
      </c>
      <c r="F755" s="220" t="s">
        <v>996</v>
      </c>
      <c r="G755" s="220" t="s">
        <v>996</v>
      </c>
      <c r="H755" s="261" t="str">
        <f>Table10[[#This Row],[Company]]</f>
        <v>Touchstone Exploration (Trinidad) Limited</v>
      </c>
      <c r="I755" s="220" t="s">
        <v>1199</v>
      </c>
      <c r="J755" s="222">
        <f>'[13]Touchstone Exploration (T''dad) '!$E37/[4]Sheet1!$D$367</f>
        <v>0</v>
      </c>
      <c r="K755" s="220" t="s">
        <v>999</v>
      </c>
      <c r="L755" s="255">
        <v>0</v>
      </c>
    </row>
    <row r="756" spans="2:12" s="220" customFormat="1" ht="15.5" x14ac:dyDescent="0.4">
      <c r="B756" s="220" t="str">
        <f>VLOOKUP(C756,[1]!Companies[#Data],3,FALSE)</f>
        <v>111070015-0</v>
      </c>
      <c r="C756" s="262" t="str">
        <f t="shared" si="24"/>
        <v>Touchstone Exploration (Trinidad) Limited</v>
      </c>
      <c r="D756" s="238" t="s">
        <v>1968</v>
      </c>
      <c r="E756" s="221" t="s">
        <v>2074</v>
      </c>
      <c r="F756" s="220" t="s">
        <v>996</v>
      </c>
      <c r="G756" s="220" t="s">
        <v>996</v>
      </c>
      <c r="H756" s="261" t="str">
        <f>Table10[[#This Row],[Company]]</f>
        <v>Touchstone Exploration (Trinidad) Limited</v>
      </c>
      <c r="I756" s="220" t="s">
        <v>1199</v>
      </c>
      <c r="J756" s="222">
        <f>'[13]Touchstone Exploration (T''dad) '!$E38/[4]Sheet1!$D$367</f>
        <v>0</v>
      </c>
      <c r="K756" s="220" t="s">
        <v>999</v>
      </c>
      <c r="L756" s="255">
        <v>0</v>
      </c>
    </row>
    <row r="757" spans="2:12" s="220" customFormat="1" ht="15.5" x14ac:dyDescent="0.4">
      <c r="B757" s="220" t="str">
        <f>VLOOKUP(C757,[1]!Companies[#Data],3,FALSE)</f>
        <v>111070015-0</v>
      </c>
      <c r="C757" s="262" t="str">
        <f t="shared" si="24"/>
        <v>Touchstone Exploration (Trinidad) Limited</v>
      </c>
      <c r="D757" s="238" t="s">
        <v>1968</v>
      </c>
      <c r="E757" s="221" t="s">
        <v>2064</v>
      </c>
      <c r="F757" s="220" t="s">
        <v>996</v>
      </c>
      <c r="G757" s="220" t="s">
        <v>996</v>
      </c>
      <c r="H757" s="261" t="str">
        <f>Table10[[#This Row],[Company]]</f>
        <v>Touchstone Exploration (Trinidad) Limited</v>
      </c>
      <c r="I757" s="220" t="s">
        <v>1199</v>
      </c>
      <c r="J757" s="222">
        <f>'[13]Touchstone Exploration (T''dad) '!$E39/[4]Sheet1!$D$367</f>
        <v>0</v>
      </c>
      <c r="K757" s="220" t="s">
        <v>999</v>
      </c>
      <c r="L757" s="255">
        <v>0</v>
      </c>
    </row>
    <row r="758" spans="2:12" s="220" customFormat="1" ht="15.5" x14ac:dyDescent="0.4">
      <c r="B758" s="220" t="str">
        <f>VLOOKUP(C758,[1]!Companies[#Data],3,FALSE)</f>
        <v>111070015-0</v>
      </c>
      <c r="C758" s="262" t="str">
        <f t="shared" si="24"/>
        <v>Touchstone Exploration (Trinidad) Limited</v>
      </c>
      <c r="D758" s="238" t="s">
        <v>1968</v>
      </c>
      <c r="E758" s="221" t="s">
        <v>2065</v>
      </c>
      <c r="F758" s="220" t="s">
        <v>996</v>
      </c>
      <c r="G758" s="220" t="s">
        <v>996</v>
      </c>
      <c r="H758" s="261" t="str">
        <f>Table10[[#This Row],[Company]]</f>
        <v>Touchstone Exploration (Trinidad) Limited</v>
      </c>
      <c r="I758" s="220" t="s">
        <v>1199</v>
      </c>
      <c r="J758" s="222">
        <f>'[13]Touchstone Exploration (T''dad) '!$E40/[4]Sheet1!$D$367</f>
        <v>0</v>
      </c>
      <c r="K758" s="220" t="s">
        <v>999</v>
      </c>
      <c r="L758" s="255">
        <v>0</v>
      </c>
    </row>
    <row r="759" spans="2:12" s="220" customFormat="1" ht="15.5" x14ac:dyDescent="0.4">
      <c r="B759" s="220" t="str">
        <f>VLOOKUP(C759,[1]!Companies[#Data],3,FALSE)</f>
        <v>111070015-0</v>
      </c>
      <c r="C759" s="262" t="str">
        <f t="shared" si="24"/>
        <v>Touchstone Exploration (Trinidad) Limited</v>
      </c>
      <c r="D759" s="238" t="s">
        <v>1968</v>
      </c>
      <c r="E759" s="221" t="s">
        <v>2114</v>
      </c>
      <c r="F759" s="220" t="s">
        <v>996</v>
      </c>
      <c r="G759" s="220" t="s">
        <v>996</v>
      </c>
      <c r="H759" s="261" t="str">
        <f>Table10[[#This Row],[Company]]</f>
        <v>Touchstone Exploration (Trinidad) Limited</v>
      </c>
      <c r="I759" s="220" t="s">
        <v>1199</v>
      </c>
      <c r="J759" s="222">
        <f>'[13]Touchstone Exploration (T''dad) '!$E41/[4]Sheet1!$D$367</f>
        <v>0</v>
      </c>
      <c r="K759" s="220" t="s">
        <v>999</v>
      </c>
      <c r="L759" s="255">
        <v>0</v>
      </c>
    </row>
    <row r="760" spans="2:12" s="220" customFormat="1" ht="15.5" x14ac:dyDescent="0.4">
      <c r="B760" s="220" t="str">
        <f>VLOOKUP(C760,[1]!Companies[#Data],3,FALSE)</f>
        <v>111070015-0</v>
      </c>
      <c r="C760" s="262" t="str">
        <f t="shared" si="24"/>
        <v>Touchstone Exploration (Trinidad) Limited</v>
      </c>
      <c r="D760" s="238" t="s">
        <v>1968</v>
      </c>
      <c r="E760" s="221" t="s">
        <v>2069</v>
      </c>
      <c r="F760" s="220" t="s">
        <v>996</v>
      </c>
      <c r="G760" s="220" t="s">
        <v>996</v>
      </c>
      <c r="H760" s="261" t="str">
        <f>Table10[[#This Row],[Company]]</f>
        <v>Touchstone Exploration (Trinidad) Limited</v>
      </c>
      <c r="I760" s="220" t="s">
        <v>1199</v>
      </c>
      <c r="J760" s="222">
        <f>'[13]Touchstone Exploration (T''dad) '!$E42/[4]Sheet1!$D$367</f>
        <v>0</v>
      </c>
      <c r="K760" s="220" t="s">
        <v>999</v>
      </c>
      <c r="L760" s="255">
        <v>0</v>
      </c>
    </row>
    <row r="761" spans="2:12" s="220" customFormat="1" ht="15.5" x14ac:dyDescent="0.4">
      <c r="B761" s="220" t="str">
        <f>VLOOKUP(C761,[1]!Companies[#Data],3,FALSE)</f>
        <v>111070015-0</v>
      </c>
      <c r="C761" s="262" t="str">
        <f t="shared" si="24"/>
        <v>Touchstone Exploration (Trinidad) Limited</v>
      </c>
      <c r="D761" s="238" t="s">
        <v>1968</v>
      </c>
      <c r="E761" s="221" t="s">
        <v>2070</v>
      </c>
      <c r="F761" s="220" t="s">
        <v>996</v>
      </c>
      <c r="G761" s="220" t="s">
        <v>996</v>
      </c>
      <c r="H761" s="261" t="str">
        <f>Table10[[#This Row],[Company]]</f>
        <v>Touchstone Exploration (Trinidad) Limited</v>
      </c>
      <c r="I761" s="220" t="s">
        <v>1199</v>
      </c>
      <c r="J761" s="222">
        <f>'[13]Touchstone Exploration (T''dad) '!$E43/[4]Sheet1!$D$367</f>
        <v>0</v>
      </c>
      <c r="K761" s="220" t="s">
        <v>999</v>
      </c>
      <c r="L761" s="255">
        <v>0</v>
      </c>
    </row>
    <row r="762" spans="2:12" s="220" customFormat="1" ht="15.5" x14ac:dyDescent="0.4">
      <c r="B762" s="220" t="str">
        <f>VLOOKUP(C762,[1]!Companies[#Data],3,FALSE)</f>
        <v>111070015-0</v>
      </c>
      <c r="C762" s="262" t="str">
        <f t="shared" si="24"/>
        <v>Touchstone Exploration (Trinidad) Limited</v>
      </c>
      <c r="D762" s="238" t="s">
        <v>1968</v>
      </c>
      <c r="E762" s="221" t="s">
        <v>2115</v>
      </c>
      <c r="F762" s="220" t="s">
        <v>996</v>
      </c>
      <c r="G762" s="220" t="s">
        <v>996</v>
      </c>
      <c r="H762" s="261" t="str">
        <f>Table10[[#This Row],[Company]]</f>
        <v>Touchstone Exploration (Trinidad) Limited</v>
      </c>
      <c r="I762" s="220" t="s">
        <v>1199</v>
      </c>
      <c r="J762" s="222">
        <f>'[13]Touchstone Exploration (T''dad) '!$E44/[4]Sheet1!$D$367</f>
        <v>0</v>
      </c>
      <c r="K762" s="220" t="s">
        <v>999</v>
      </c>
      <c r="L762" s="255">
        <v>0</v>
      </c>
    </row>
    <row r="763" spans="2:12" s="220" customFormat="1" ht="15.5" x14ac:dyDescent="0.4">
      <c r="B763" s="220" t="str">
        <f>VLOOKUP(C763,[1]!Companies[#Data],3,FALSE)</f>
        <v>111070015-0</v>
      </c>
      <c r="C763" s="262" t="str">
        <f t="shared" si="24"/>
        <v>Touchstone Exploration (Trinidad) Limited</v>
      </c>
      <c r="D763" s="238" t="s">
        <v>1968</v>
      </c>
      <c r="E763" s="221" t="s">
        <v>2072</v>
      </c>
      <c r="F763" s="220" t="s">
        <v>996</v>
      </c>
      <c r="G763" s="220" t="s">
        <v>996</v>
      </c>
      <c r="H763" s="261" t="str">
        <f>Table10[[#This Row],[Company]]</f>
        <v>Touchstone Exploration (Trinidad) Limited</v>
      </c>
      <c r="I763" s="220" t="s">
        <v>1199</v>
      </c>
      <c r="J763" s="222">
        <f>'[13]Touchstone Exploration (T''dad) '!$E45/[4]Sheet1!$D$367</f>
        <v>0</v>
      </c>
      <c r="K763" s="220" t="s">
        <v>999</v>
      </c>
      <c r="L763" s="255">
        <v>0</v>
      </c>
    </row>
    <row r="764" spans="2:12" s="220" customFormat="1" ht="15.5" x14ac:dyDescent="0.4">
      <c r="B764" s="220" t="str">
        <f>VLOOKUP(C764,[1]!Companies[#Data],3,FALSE)</f>
        <v>111070015-0</v>
      </c>
      <c r="C764" s="262" t="str">
        <f t="shared" si="24"/>
        <v>Touchstone Exploration (Trinidad) Limited</v>
      </c>
      <c r="D764" s="220" t="s">
        <v>2081</v>
      </c>
      <c r="E764" s="221" t="s">
        <v>2116</v>
      </c>
      <c r="F764" s="220" t="s">
        <v>996</v>
      </c>
      <c r="G764" s="220" t="s">
        <v>996</v>
      </c>
      <c r="H764" s="261" t="str">
        <f>Table10[[#This Row],[Company]]</f>
        <v>Touchstone Exploration (Trinidad) Limited</v>
      </c>
      <c r="I764" s="220" t="s">
        <v>1199</v>
      </c>
      <c r="J764" s="222">
        <f>'[13]Touchstone Exploration (T''dad) '!$E$50/[4]Sheet1!$D$367</f>
        <v>0</v>
      </c>
      <c r="K764" s="220" t="s">
        <v>999</v>
      </c>
      <c r="L764" s="255">
        <v>0</v>
      </c>
    </row>
    <row r="765" spans="2:12" s="220" customFormat="1" ht="15.5" x14ac:dyDescent="0.4">
      <c r="B765" s="220" t="str">
        <f>VLOOKUP(C765,[1]!Companies[#Data],3,FALSE)</f>
        <v>000117985-9</v>
      </c>
      <c r="C765" s="261" t="str">
        <f>'[1]Part 3 - Reporting entities'!B52</f>
        <v>Repsol Exploration Tobago SA</v>
      </c>
      <c r="D765" s="220" t="s">
        <v>2081</v>
      </c>
      <c r="E765" s="221" t="s">
        <v>2082</v>
      </c>
      <c r="F765" s="220" t="s">
        <v>996</v>
      </c>
      <c r="G765" s="220" t="s">
        <v>996</v>
      </c>
      <c r="H765" s="261" t="str">
        <f>Table10[[#This Row],[Company]]</f>
        <v>Repsol Exploration Tobago SA</v>
      </c>
      <c r="I765" s="220" t="s">
        <v>1199</v>
      </c>
      <c r="J765" s="222">
        <f>'[14]Repsol Exploration Tobago'!$E14/[4]Sheet1!$D$367</f>
        <v>0</v>
      </c>
      <c r="K765" s="220" t="s">
        <v>999</v>
      </c>
      <c r="L765" s="255">
        <v>0</v>
      </c>
    </row>
    <row r="766" spans="2:12" s="220" customFormat="1" ht="15.5" x14ac:dyDescent="0.4">
      <c r="B766" s="220" t="str">
        <f>VLOOKUP(C766,[1]!Companies[#Data],3,FALSE)</f>
        <v>000117985-9</v>
      </c>
      <c r="C766" s="261" t="str">
        <f>C765</f>
        <v>Repsol Exploration Tobago SA</v>
      </c>
      <c r="D766" s="220" t="s">
        <v>2081</v>
      </c>
      <c r="E766" s="221" t="s">
        <v>2050</v>
      </c>
      <c r="F766" s="220" t="s">
        <v>996</v>
      </c>
      <c r="G766" s="220" t="s">
        <v>996</v>
      </c>
      <c r="H766" s="261" t="str">
        <f>Table10[[#This Row],[Company]]</f>
        <v>Repsol Exploration Tobago SA</v>
      </c>
      <c r="I766" s="220" t="s">
        <v>1199</v>
      </c>
      <c r="J766" s="222">
        <f>'[14]Repsol Exploration Tobago'!$E15/[4]Sheet1!$D$367</f>
        <v>0</v>
      </c>
      <c r="K766" s="220" t="s">
        <v>999</v>
      </c>
      <c r="L766" s="255">
        <v>0</v>
      </c>
    </row>
    <row r="767" spans="2:12" s="220" customFormat="1" ht="15.5" x14ac:dyDescent="0.4">
      <c r="B767" s="220" t="str">
        <f>VLOOKUP(C767,[1]!Companies[#Data],3,FALSE)</f>
        <v>000117985-9</v>
      </c>
      <c r="C767" s="261" t="str">
        <f t="shared" ref="C767:C794" si="25">C766</f>
        <v>Repsol Exploration Tobago SA</v>
      </c>
      <c r="D767" s="220" t="s">
        <v>2081</v>
      </c>
      <c r="E767" s="221" t="s">
        <v>2051</v>
      </c>
      <c r="F767" s="220" t="s">
        <v>996</v>
      </c>
      <c r="G767" s="220" t="s">
        <v>996</v>
      </c>
      <c r="H767" s="261" t="str">
        <f>Table10[[#This Row],[Company]]</f>
        <v>Repsol Exploration Tobago SA</v>
      </c>
      <c r="I767" s="220" t="s">
        <v>1199</v>
      </c>
      <c r="J767" s="222">
        <f>'[14]Repsol Exploration Tobago'!$E16/[4]Sheet1!$D$367</f>
        <v>0</v>
      </c>
      <c r="K767" s="220" t="s">
        <v>999</v>
      </c>
      <c r="L767" s="255">
        <v>0</v>
      </c>
    </row>
    <row r="768" spans="2:12" s="220" customFormat="1" ht="15.5" x14ac:dyDescent="0.4">
      <c r="B768" s="220" t="str">
        <f>VLOOKUP(C768,[1]!Companies[#Data],3,FALSE)</f>
        <v>000117985-9</v>
      </c>
      <c r="C768" s="261" t="str">
        <f t="shared" si="25"/>
        <v>Repsol Exploration Tobago SA</v>
      </c>
      <c r="D768" s="220" t="s">
        <v>2081</v>
      </c>
      <c r="E768" s="221" t="s">
        <v>2049</v>
      </c>
      <c r="F768" s="220" t="s">
        <v>996</v>
      </c>
      <c r="G768" s="220" t="s">
        <v>996</v>
      </c>
      <c r="H768" s="261" t="str">
        <f>Table10[[#This Row],[Company]]</f>
        <v>Repsol Exploration Tobago SA</v>
      </c>
      <c r="I768" s="220" t="s">
        <v>1199</v>
      </c>
      <c r="J768" s="222">
        <f>'[14]Repsol Exploration Tobago'!$E17/[4]Sheet1!$D$367</f>
        <v>0</v>
      </c>
      <c r="K768" s="220" t="s">
        <v>999</v>
      </c>
      <c r="L768" s="255">
        <v>0</v>
      </c>
    </row>
    <row r="769" spans="2:12" s="220" customFormat="1" ht="15.5" x14ac:dyDescent="0.4">
      <c r="B769" s="220" t="str">
        <f>VLOOKUP(C769,[1]!Companies[#Data],3,FALSE)</f>
        <v>000117985-9</v>
      </c>
      <c r="C769" s="261" t="str">
        <f t="shared" si="25"/>
        <v>Repsol Exploration Tobago SA</v>
      </c>
      <c r="D769" s="220" t="s">
        <v>2081</v>
      </c>
      <c r="E769" s="221" t="s">
        <v>2057</v>
      </c>
      <c r="F769" s="220" t="s">
        <v>996</v>
      </c>
      <c r="G769" s="220" t="s">
        <v>996</v>
      </c>
      <c r="H769" s="261" t="str">
        <f>Table10[[#This Row],[Company]]</f>
        <v>Repsol Exploration Tobago SA</v>
      </c>
      <c r="I769" s="220" t="s">
        <v>1199</v>
      </c>
      <c r="J769" s="222">
        <f>'[14]Repsol Exploration Tobago'!$E18/[4]Sheet1!$D$367</f>
        <v>6453.2402138468169</v>
      </c>
      <c r="K769" s="220" t="s">
        <v>999</v>
      </c>
      <c r="L769" s="255">
        <v>0</v>
      </c>
    </row>
    <row r="770" spans="2:12" s="220" customFormat="1" ht="15.5" x14ac:dyDescent="0.4">
      <c r="B770" s="220" t="str">
        <f>VLOOKUP(C770,[1]!Companies[#Data],3,FALSE)</f>
        <v>000117985-9</v>
      </c>
      <c r="C770" s="261" t="str">
        <f t="shared" si="25"/>
        <v>Repsol Exploration Tobago SA</v>
      </c>
      <c r="D770" s="220" t="s">
        <v>2081</v>
      </c>
      <c r="E770" s="221" t="s">
        <v>2054</v>
      </c>
      <c r="F770" s="220" t="s">
        <v>996</v>
      </c>
      <c r="G770" s="220" t="s">
        <v>996</v>
      </c>
      <c r="H770" s="261" t="str">
        <f>Table10[[#This Row],[Company]]</f>
        <v>Repsol Exploration Tobago SA</v>
      </c>
      <c r="I770" s="220" t="s">
        <v>1199</v>
      </c>
      <c r="J770" s="222">
        <f>'[14]Repsol Exploration Tobago'!$E19/[4]Sheet1!$D$367</f>
        <v>0</v>
      </c>
      <c r="K770" s="220" t="s">
        <v>999</v>
      </c>
      <c r="L770" s="255">
        <v>0</v>
      </c>
    </row>
    <row r="771" spans="2:12" s="220" customFormat="1" ht="31" x14ac:dyDescent="0.4">
      <c r="B771" s="220" t="str">
        <f>VLOOKUP(C771,[1]!Companies[#Data],3,FALSE)</f>
        <v>000117985-9</v>
      </c>
      <c r="C771" s="261" t="str">
        <f t="shared" si="25"/>
        <v>Repsol Exploration Tobago SA</v>
      </c>
      <c r="D771" s="220" t="s">
        <v>2081</v>
      </c>
      <c r="E771" s="221" t="s">
        <v>2048</v>
      </c>
      <c r="F771" s="220" t="s">
        <v>996</v>
      </c>
      <c r="G771" s="220" t="s">
        <v>996</v>
      </c>
      <c r="H771" s="261" t="str">
        <f>Table10[[#This Row],[Company]]</f>
        <v>Repsol Exploration Tobago SA</v>
      </c>
      <c r="I771" s="220" t="s">
        <v>1199</v>
      </c>
      <c r="J771" s="222">
        <f>'[14]Repsol Exploration Tobago'!$E20/[4]Sheet1!$D$367</f>
        <v>0</v>
      </c>
      <c r="K771" s="220" t="s">
        <v>999</v>
      </c>
      <c r="L771" s="255">
        <v>0</v>
      </c>
    </row>
    <row r="772" spans="2:12" s="220" customFormat="1" ht="31" x14ac:dyDescent="0.4">
      <c r="B772" s="220" t="str">
        <f>VLOOKUP(C772,[1]!Companies[#Data],3,FALSE)</f>
        <v>000117985-9</v>
      </c>
      <c r="C772" s="261" t="str">
        <f t="shared" si="25"/>
        <v>Repsol Exploration Tobago SA</v>
      </c>
      <c r="D772" s="220" t="s">
        <v>2081</v>
      </c>
      <c r="E772" s="221" t="s">
        <v>2085</v>
      </c>
      <c r="F772" s="220" t="s">
        <v>996</v>
      </c>
      <c r="G772" s="220" t="s">
        <v>996</v>
      </c>
      <c r="H772" s="261" t="str">
        <f>Table10[[#This Row],[Company]]</f>
        <v>Repsol Exploration Tobago SA</v>
      </c>
      <c r="I772" s="220" t="s">
        <v>1199</v>
      </c>
      <c r="J772" s="222">
        <f>'[14]Repsol Exploration Tobago'!$E21/[4]Sheet1!$D$367</f>
        <v>0</v>
      </c>
      <c r="K772" s="220" t="s">
        <v>999</v>
      </c>
      <c r="L772" s="255">
        <v>0</v>
      </c>
    </row>
    <row r="773" spans="2:12" s="220" customFormat="1" ht="15.5" x14ac:dyDescent="0.4">
      <c r="B773" s="220" t="str">
        <f>VLOOKUP(C773,[1]!Companies[#Data],3,FALSE)</f>
        <v>000117985-9</v>
      </c>
      <c r="C773" s="261" t="str">
        <f t="shared" si="25"/>
        <v>Repsol Exploration Tobago SA</v>
      </c>
      <c r="D773" s="220" t="s">
        <v>2081</v>
      </c>
      <c r="E773" s="221" t="s">
        <v>2107</v>
      </c>
      <c r="F773" s="220" t="s">
        <v>996</v>
      </c>
      <c r="G773" s="220" t="s">
        <v>996</v>
      </c>
      <c r="H773" s="261" t="str">
        <f>Table10[[#This Row],[Company]]</f>
        <v>Repsol Exploration Tobago SA</v>
      </c>
      <c r="I773" s="220" t="s">
        <v>1199</v>
      </c>
      <c r="J773" s="222">
        <f>'[14]Repsol Exploration Tobago'!$E22/[4]Sheet1!$D$367</f>
        <v>0</v>
      </c>
      <c r="K773" s="220" t="s">
        <v>999</v>
      </c>
      <c r="L773" s="255">
        <v>0</v>
      </c>
    </row>
    <row r="774" spans="2:12" s="220" customFormat="1" ht="15.5" x14ac:dyDescent="0.4">
      <c r="B774" s="220" t="str">
        <f>VLOOKUP(C774,[1]!Companies[#Data],3,FALSE)</f>
        <v>000117985-9</v>
      </c>
      <c r="C774" s="261" t="str">
        <f t="shared" si="25"/>
        <v>Repsol Exploration Tobago SA</v>
      </c>
      <c r="D774" s="220" t="s">
        <v>2081</v>
      </c>
      <c r="E774" s="221" t="s">
        <v>2075</v>
      </c>
      <c r="F774" s="220" t="s">
        <v>996</v>
      </c>
      <c r="G774" s="220" t="s">
        <v>996</v>
      </c>
      <c r="H774" s="261" t="str">
        <f>Table10[[#This Row],[Company]]</f>
        <v>Repsol Exploration Tobago SA</v>
      </c>
      <c r="I774" s="220" t="s">
        <v>1199</v>
      </c>
      <c r="J774" s="222">
        <f>'[14]Repsol Exploration Tobago'!$E23/[4]Sheet1!$D$367</f>
        <v>0</v>
      </c>
      <c r="K774" s="220" t="s">
        <v>999</v>
      </c>
      <c r="L774" s="255">
        <v>0</v>
      </c>
    </row>
    <row r="775" spans="2:12" s="220" customFormat="1" ht="15.5" x14ac:dyDescent="0.4">
      <c r="B775" s="220" t="str">
        <f>VLOOKUP(C775,[1]!Companies[#Data],3,FALSE)</f>
        <v>000117985-9</v>
      </c>
      <c r="C775" s="261" t="str">
        <f t="shared" si="25"/>
        <v>Repsol Exploration Tobago SA</v>
      </c>
      <c r="D775" s="220" t="s">
        <v>2081</v>
      </c>
      <c r="E775" s="221" t="s">
        <v>2076</v>
      </c>
      <c r="F775" s="220" t="s">
        <v>996</v>
      </c>
      <c r="G775" s="220" t="s">
        <v>996</v>
      </c>
      <c r="H775" s="261" t="str">
        <f>Table10[[#This Row],[Company]]</f>
        <v>Repsol Exploration Tobago SA</v>
      </c>
      <c r="I775" s="220" t="s">
        <v>1199</v>
      </c>
      <c r="J775" s="222">
        <f>'[14]Repsol Exploration Tobago'!$E24/[4]Sheet1!$D$367</f>
        <v>0</v>
      </c>
      <c r="K775" s="220" t="s">
        <v>999</v>
      </c>
      <c r="L775" s="255">
        <v>0</v>
      </c>
    </row>
    <row r="776" spans="2:12" s="220" customFormat="1" ht="15.5" x14ac:dyDescent="0.4">
      <c r="B776" s="220" t="str">
        <f>VLOOKUP(C776,[1]!Companies[#Data],3,FALSE)</f>
        <v>000117985-9</v>
      </c>
      <c r="C776" s="261" t="str">
        <f t="shared" si="25"/>
        <v>Repsol Exploration Tobago SA</v>
      </c>
      <c r="D776" s="238" t="s">
        <v>1968</v>
      </c>
      <c r="E776" s="221" t="s">
        <v>2059</v>
      </c>
      <c r="F776" s="220" t="s">
        <v>996</v>
      </c>
      <c r="G776" s="220" t="s">
        <v>996</v>
      </c>
      <c r="H776" s="261" t="str">
        <f>Table10[[#This Row],[Company]]</f>
        <v>Repsol Exploration Tobago SA</v>
      </c>
      <c r="I776" s="220" t="s">
        <v>1199</v>
      </c>
      <c r="J776" s="222">
        <f>'[14]Repsol Exploration Tobago'!$E28/[4]Sheet1!$D$367</f>
        <v>0</v>
      </c>
      <c r="K776" s="220" t="s">
        <v>999</v>
      </c>
      <c r="L776" s="255">
        <v>0</v>
      </c>
    </row>
    <row r="777" spans="2:12" s="220" customFormat="1" ht="15.5" x14ac:dyDescent="0.4">
      <c r="B777" s="220" t="str">
        <f>VLOOKUP(C777,[1]!Companies[#Data],3,FALSE)</f>
        <v>000117985-9</v>
      </c>
      <c r="C777" s="261" t="str">
        <f t="shared" si="25"/>
        <v>Repsol Exploration Tobago SA</v>
      </c>
      <c r="D777" s="238" t="s">
        <v>1968</v>
      </c>
      <c r="E777" s="221" t="s">
        <v>2108</v>
      </c>
      <c r="F777" s="220" t="s">
        <v>996</v>
      </c>
      <c r="G777" s="220" t="s">
        <v>996</v>
      </c>
      <c r="H777" s="261" t="str">
        <f>Table10[[#This Row],[Company]]</f>
        <v>Repsol Exploration Tobago SA</v>
      </c>
      <c r="I777" s="220" t="s">
        <v>1199</v>
      </c>
      <c r="J777" s="222">
        <f>'[14]Repsol Exploration Tobago'!$E29/[4]Sheet1!$D$367</f>
        <v>0</v>
      </c>
      <c r="K777" s="220" t="s">
        <v>999</v>
      </c>
      <c r="L777" s="255">
        <v>0</v>
      </c>
    </row>
    <row r="778" spans="2:12" s="220" customFormat="1" ht="15.5" x14ac:dyDescent="0.4">
      <c r="B778" s="220" t="str">
        <f>VLOOKUP(C778,[1]!Companies[#Data],3,FALSE)</f>
        <v>000117985-9</v>
      </c>
      <c r="C778" s="261" t="str">
        <f t="shared" si="25"/>
        <v>Repsol Exploration Tobago SA</v>
      </c>
      <c r="D778" s="238" t="s">
        <v>1968</v>
      </c>
      <c r="E778" s="221" t="s">
        <v>2083</v>
      </c>
      <c r="F778" s="220" t="s">
        <v>996</v>
      </c>
      <c r="G778" s="220" t="s">
        <v>996</v>
      </c>
      <c r="H778" s="261" t="str">
        <f>Table10[[#This Row],[Company]]</f>
        <v>Repsol Exploration Tobago SA</v>
      </c>
      <c r="I778" s="220" t="s">
        <v>1199</v>
      </c>
      <c r="J778" s="222">
        <f>'[14]Repsol Exploration Tobago'!$E30/[4]Sheet1!$D$367</f>
        <v>0</v>
      </c>
      <c r="K778" s="220" t="s">
        <v>999</v>
      </c>
      <c r="L778" s="255">
        <v>0</v>
      </c>
    </row>
    <row r="779" spans="2:12" s="220" customFormat="1" ht="15.5" x14ac:dyDescent="0.4">
      <c r="B779" s="220" t="str">
        <f>VLOOKUP(C779,[1]!Companies[#Data],3,FALSE)</f>
        <v>000117985-9</v>
      </c>
      <c r="C779" s="261" t="str">
        <f t="shared" si="25"/>
        <v>Repsol Exploration Tobago SA</v>
      </c>
      <c r="D779" s="238" t="s">
        <v>1968</v>
      </c>
      <c r="E779" s="221" t="s">
        <v>2109</v>
      </c>
      <c r="F779" s="220" t="s">
        <v>996</v>
      </c>
      <c r="G779" s="220" t="s">
        <v>996</v>
      </c>
      <c r="H779" s="261" t="str">
        <f>Table10[[#This Row],[Company]]</f>
        <v>Repsol Exploration Tobago SA</v>
      </c>
      <c r="I779" s="220" t="s">
        <v>1199</v>
      </c>
      <c r="J779" s="222">
        <f>'[14]Repsol Exploration Tobago'!$E31/[4]Sheet1!$D$367</f>
        <v>0</v>
      </c>
      <c r="K779" s="220" t="s">
        <v>999</v>
      </c>
      <c r="L779" s="255">
        <v>0</v>
      </c>
    </row>
    <row r="780" spans="2:12" s="220" customFormat="1" ht="15.5" x14ac:dyDescent="0.4">
      <c r="B780" s="220" t="str">
        <f>VLOOKUP(C780,[1]!Companies[#Data],3,FALSE)</f>
        <v>000117985-9</v>
      </c>
      <c r="C780" s="261" t="str">
        <f t="shared" si="25"/>
        <v>Repsol Exploration Tobago SA</v>
      </c>
      <c r="D780" s="238" t="s">
        <v>1968</v>
      </c>
      <c r="E780" s="221" t="s">
        <v>2073</v>
      </c>
      <c r="F780" s="220" t="s">
        <v>996</v>
      </c>
      <c r="G780" s="220" t="s">
        <v>996</v>
      </c>
      <c r="H780" s="261" t="str">
        <f>Table10[[#This Row],[Company]]</f>
        <v>Repsol Exploration Tobago SA</v>
      </c>
      <c r="I780" s="220" t="s">
        <v>1199</v>
      </c>
      <c r="J780" s="222">
        <f>'[14]Repsol Exploration Tobago'!$E32/[4]Sheet1!$D$367</f>
        <v>0</v>
      </c>
      <c r="K780" s="220" t="s">
        <v>999</v>
      </c>
      <c r="L780" s="255">
        <v>0</v>
      </c>
    </row>
    <row r="781" spans="2:12" s="220" customFormat="1" ht="31" x14ac:dyDescent="0.4">
      <c r="B781" s="220" t="str">
        <f>VLOOKUP(C781,[1]!Companies[#Data],3,FALSE)</f>
        <v>000117985-9</v>
      </c>
      <c r="C781" s="261" t="str">
        <f t="shared" si="25"/>
        <v>Repsol Exploration Tobago SA</v>
      </c>
      <c r="D781" s="238" t="s">
        <v>1968</v>
      </c>
      <c r="E781" s="221" t="s">
        <v>2062</v>
      </c>
      <c r="F781" s="220" t="s">
        <v>996</v>
      </c>
      <c r="G781" s="220" t="s">
        <v>996</v>
      </c>
      <c r="H781" s="261" t="str">
        <f>Table10[[#This Row],[Company]]</f>
        <v>Repsol Exploration Tobago SA</v>
      </c>
      <c r="I781" s="220" t="s">
        <v>1199</v>
      </c>
      <c r="J781" s="222">
        <f>'[14]Repsol Exploration Tobago'!$E33/[4]Sheet1!$D$367</f>
        <v>0</v>
      </c>
      <c r="K781" s="220" t="s">
        <v>999</v>
      </c>
      <c r="L781" s="255">
        <v>0</v>
      </c>
    </row>
    <row r="782" spans="2:12" s="220" customFormat="1" ht="15.5" x14ac:dyDescent="0.4">
      <c r="C782" s="261" t="str">
        <f t="shared" si="25"/>
        <v>Repsol Exploration Tobago SA</v>
      </c>
      <c r="D782" s="238" t="s">
        <v>1968</v>
      </c>
      <c r="E782" s="221" t="s">
        <v>2110</v>
      </c>
      <c r="F782" s="220" t="s">
        <v>996</v>
      </c>
      <c r="G782" s="220" t="s">
        <v>996</v>
      </c>
      <c r="H782" s="261" t="str">
        <f>Table10[[#This Row],[Company]]</f>
        <v>Repsol Exploration Tobago SA</v>
      </c>
      <c r="I782" s="220" t="s">
        <v>1199</v>
      </c>
      <c r="J782" s="222">
        <f>'[14]Repsol Exploration Tobago'!$E34/[4]Sheet1!$D$367</f>
        <v>0</v>
      </c>
      <c r="K782" s="220" t="s">
        <v>999</v>
      </c>
      <c r="L782" s="255">
        <v>0</v>
      </c>
    </row>
    <row r="783" spans="2:12" s="220" customFormat="1" ht="15.5" x14ac:dyDescent="0.4">
      <c r="B783" s="220" t="str">
        <f>VLOOKUP(C783,[1]!Companies[#Data],3,FALSE)</f>
        <v>000117985-9</v>
      </c>
      <c r="C783" s="261" t="str">
        <f t="shared" si="25"/>
        <v>Repsol Exploration Tobago SA</v>
      </c>
      <c r="D783" s="238" t="s">
        <v>1968</v>
      </c>
      <c r="E783" s="221" t="s">
        <v>2111</v>
      </c>
      <c r="F783" s="220" t="s">
        <v>996</v>
      </c>
      <c r="G783" s="220" t="s">
        <v>996</v>
      </c>
      <c r="H783" s="261" t="str">
        <f>Table10[[#This Row],[Company]]</f>
        <v>Repsol Exploration Tobago SA</v>
      </c>
      <c r="I783" s="220" t="s">
        <v>1199</v>
      </c>
      <c r="J783" s="222">
        <f>'[14]Repsol Exploration Tobago'!$E35/[4]Sheet1!$D$367</f>
        <v>0</v>
      </c>
      <c r="K783" s="220" t="s">
        <v>999</v>
      </c>
      <c r="L783" s="255">
        <v>0</v>
      </c>
    </row>
    <row r="784" spans="2:12" s="220" customFormat="1" ht="15.5" x14ac:dyDescent="0.4">
      <c r="B784" s="220" t="str">
        <f>VLOOKUP(C784,[1]!Companies[#Data],3,FALSE)</f>
        <v>000117985-9</v>
      </c>
      <c r="C784" s="261" t="str">
        <f t="shared" si="25"/>
        <v>Repsol Exploration Tobago SA</v>
      </c>
      <c r="D784" s="238" t="s">
        <v>1968</v>
      </c>
      <c r="E784" s="221" t="s">
        <v>2112</v>
      </c>
      <c r="F784" s="220" t="s">
        <v>996</v>
      </c>
      <c r="G784" s="220" t="s">
        <v>996</v>
      </c>
      <c r="H784" s="261" t="str">
        <f>Table10[[#This Row],[Company]]</f>
        <v>Repsol Exploration Tobago SA</v>
      </c>
      <c r="I784" s="220" t="s">
        <v>1199</v>
      </c>
      <c r="J784" s="222">
        <f>'[14]Repsol Exploration Tobago'!$E36/[4]Sheet1!$D$367</f>
        <v>0</v>
      </c>
      <c r="K784" s="220" t="s">
        <v>999</v>
      </c>
      <c r="L784" s="255">
        <v>0</v>
      </c>
    </row>
    <row r="785" spans="2:12" s="220" customFormat="1" ht="15.5" x14ac:dyDescent="0.4">
      <c r="B785" s="220" t="str">
        <f>VLOOKUP(C785,[1]!Companies[#Data],3,FALSE)</f>
        <v>000117985-9</v>
      </c>
      <c r="C785" s="261" t="str">
        <f t="shared" si="25"/>
        <v>Repsol Exploration Tobago SA</v>
      </c>
      <c r="D785" s="238" t="s">
        <v>1968</v>
      </c>
      <c r="E785" s="221" t="s">
        <v>2113</v>
      </c>
      <c r="F785" s="220" t="s">
        <v>996</v>
      </c>
      <c r="G785" s="220" t="s">
        <v>996</v>
      </c>
      <c r="H785" s="261" t="str">
        <f>Table10[[#This Row],[Company]]</f>
        <v>Repsol Exploration Tobago SA</v>
      </c>
      <c r="I785" s="220" t="s">
        <v>1199</v>
      </c>
      <c r="J785" s="222">
        <f>'[14]Repsol Exploration Tobago'!$E37/[4]Sheet1!$D$367</f>
        <v>0</v>
      </c>
      <c r="K785" s="220" t="s">
        <v>999</v>
      </c>
      <c r="L785" s="255">
        <v>0</v>
      </c>
    </row>
    <row r="786" spans="2:12" s="220" customFormat="1" ht="15.5" x14ac:dyDescent="0.4">
      <c r="B786" s="220" t="str">
        <f>VLOOKUP(C786,[1]!Companies[#Data],3,FALSE)</f>
        <v>000117985-9</v>
      </c>
      <c r="C786" s="261" t="str">
        <f t="shared" si="25"/>
        <v>Repsol Exploration Tobago SA</v>
      </c>
      <c r="D786" s="238" t="s">
        <v>1968</v>
      </c>
      <c r="E786" s="221" t="s">
        <v>2074</v>
      </c>
      <c r="F786" s="220" t="s">
        <v>996</v>
      </c>
      <c r="G786" s="220" t="s">
        <v>996</v>
      </c>
      <c r="H786" s="261" t="str">
        <f>Table10[[#This Row],[Company]]</f>
        <v>Repsol Exploration Tobago SA</v>
      </c>
      <c r="I786" s="220" t="s">
        <v>1199</v>
      </c>
      <c r="J786" s="222">
        <f>'[14]Repsol Exploration Tobago'!$E38/[4]Sheet1!$D$367</f>
        <v>0</v>
      </c>
      <c r="K786" s="220" t="s">
        <v>999</v>
      </c>
      <c r="L786" s="255">
        <v>0</v>
      </c>
    </row>
    <row r="787" spans="2:12" s="220" customFormat="1" ht="15.5" x14ac:dyDescent="0.4">
      <c r="B787" s="220" t="str">
        <f>VLOOKUP(C787,[1]!Companies[#Data],3,FALSE)</f>
        <v>000117985-9</v>
      </c>
      <c r="C787" s="261" t="str">
        <f t="shared" si="25"/>
        <v>Repsol Exploration Tobago SA</v>
      </c>
      <c r="D787" s="238" t="s">
        <v>1968</v>
      </c>
      <c r="E787" s="221" t="s">
        <v>2064</v>
      </c>
      <c r="F787" s="220" t="s">
        <v>996</v>
      </c>
      <c r="G787" s="220" t="s">
        <v>996</v>
      </c>
      <c r="H787" s="261" t="str">
        <f>Table10[[#This Row],[Company]]</f>
        <v>Repsol Exploration Tobago SA</v>
      </c>
      <c r="I787" s="220" t="s">
        <v>1199</v>
      </c>
      <c r="J787" s="222">
        <f>'[14]Repsol Exploration Tobago'!$E39/[4]Sheet1!$D$367</f>
        <v>0</v>
      </c>
      <c r="K787" s="220" t="s">
        <v>999</v>
      </c>
      <c r="L787" s="255">
        <v>0</v>
      </c>
    </row>
    <row r="788" spans="2:12" s="220" customFormat="1" ht="15.5" x14ac:dyDescent="0.4">
      <c r="B788" s="220" t="str">
        <f>VLOOKUP(C788,[1]!Companies[#Data],3,FALSE)</f>
        <v>000117985-9</v>
      </c>
      <c r="C788" s="261" t="str">
        <f t="shared" si="25"/>
        <v>Repsol Exploration Tobago SA</v>
      </c>
      <c r="D788" s="238" t="s">
        <v>1968</v>
      </c>
      <c r="E788" s="221" t="s">
        <v>2065</v>
      </c>
      <c r="F788" s="220" t="s">
        <v>996</v>
      </c>
      <c r="G788" s="220" t="s">
        <v>996</v>
      </c>
      <c r="H788" s="261" t="str">
        <f>Table10[[#This Row],[Company]]</f>
        <v>Repsol Exploration Tobago SA</v>
      </c>
      <c r="I788" s="220" t="s">
        <v>1199</v>
      </c>
      <c r="J788" s="222">
        <f>'[14]Repsol Exploration Tobago'!$E40/[4]Sheet1!$D$367</f>
        <v>0</v>
      </c>
      <c r="K788" s="220" t="s">
        <v>999</v>
      </c>
      <c r="L788" s="255">
        <v>0</v>
      </c>
    </row>
    <row r="789" spans="2:12" s="220" customFormat="1" ht="15.5" x14ac:dyDescent="0.4">
      <c r="B789" s="220" t="str">
        <f>VLOOKUP(C789,[1]!Companies[#Data],3,FALSE)</f>
        <v>000117985-9</v>
      </c>
      <c r="C789" s="261" t="str">
        <f t="shared" si="25"/>
        <v>Repsol Exploration Tobago SA</v>
      </c>
      <c r="D789" s="238" t="s">
        <v>1968</v>
      </c>
      <c r="E789" s="221" t="s">
        <v>2114</v>
      </c>
      <c r="F789" s="220" t="s">
        <v>996</v>
      </c>
      <c r="G789" s="220" t="s">
        <v>996</v>
      </c>
      <c r="H789" s="261" t="str">
        <f>Table10[[#This Row],[Company]]</f>
        <v>Repsol Exploration Tobago SA</v>
      </c>
      <c r="I789" s="220" t="s">
        <v>1199</v>
      </c>
      <c r="J789" s="222">
        <f>'[14]Repsol Exploration Tobago'!$E41/[4]Sheet1!$D$367</f>
        <v>0</v>
      </c>
      <c r="K789" s="220" t="s">
        <v>999</v>
      </c>
      <c r="L789" s="255">
        <v>0</v>
      </c>
    </row>
    <row r="790" spans="2:12" s="220" customFormat="1" ht="15.5" x14ac:dyDescent="0.4">
      <c r="B790" s="220" t="str">
        <f>VLOOKUP(C790,[1]!Companies[#Data],3,FALSE)</f>
        <v>000117985-9</v>
      </c>
      <c r="C790" s="261" t="str">
        <f t="shared" si="25"/>
        <v>Repsol Exploration Tobago SA</v>
      </c>
      <c r="D790" s="238" t="s">
        <v>1968</v>
      </c>
      <c r="E790" s="221" t="s">
        <v>2069</v>
      </c>
      <c r="F790" s="220" t="s">
        <v>996</v>
      </c>
      <c r="G790" s="220" t="s">
        <v>996</v>
      </c>
      <c r="H790" s="261" t="str">
        <f>Table10[[#This Row],[Company]]</f>
        <v>Repsol Exploration Tobago SA</v>
      </c>
      <c r="I790" s="220" t="s">
        <v>1199</v>
      </c>
      <c r="J790" s="222">
        <f>'[14]Repsol Exploration Tobago'!$E42/[4]Sheet1!$D$367</f>
        <v>0</v>
      </c>
      <c r="K790" s="220" t="s">
        <v>999</v>
      </c>
      <c r="L790" s="255">
        <v>0</v>
      </c>
    </row>
    <row r="791" spans="2:12" s="220" customFormat="1" ht="15.5" x14ac:dyDescent="0.4">
      <c r="B791" s="220" t="str">
        <f>VLOOKUP(C791,[1]!Companies[#Data],3,FALSE)</f>
        <v>000117985-9</v>
      </c>
      <c r="C791" s="261" t="str">
        <f t="shared" si="25"/>
        <v>Repsol Exploration Tobago SA</v>
      </c>
      <c r="D791" s="238" t="s">
        <v>1968</v>
      </c>
      <c r="E791" s="221" t="s">
        <v>2070</v>
      </c>
      <c r="F791" s="220" t="s">
        <v>996</v>
      </c>
      <c r="G791" s="220" t="s">
        <v>996</v>
      </c>
      <c r="H791" s="261" t="str">
        <f>Table10[[#This Row],[Company]]</f>
        <v>Repsol Exploration Tobago SA</v>
      </c>
      <c r="I791" s="220" t="s">
        <v>1199</v>
      </c>
      <c r="J791" s="222">
        <f>'[14]Repsol Exploration Tobago'!$E43/[4]Sheet1!$D$367</f>
        <v>0</v>
      </c>
      <c r="K791" s="220" t="s">
        <v>999</v>
      </c>
      <c r="L791" s="255">
        <v>0</v>
      </c>
    </row>
    <row r="792" spans="2:12" s="220" customFormat="1" ht="15.5" x14ac:dyDescent="0.4">
      <c r="B792" s="220" t="str">
        <f>VLOOKUP(C792,[1]!Companies[#Data],3,FALSE)</f>
        <v>000117985-9</v>
      </c>
      <c r="C792" s="261" t="str">
        <f t="shared" si="25"/>
        <v>Repsol Exploration Tobago SA</v>
      </c>
      <c r="D792" s="238" t="s">
        <v>1968</v>
      </c>
      <c r="E792" s="221" t="s">
        <v>2115</v>
      </c>
      <c r="F792" s="220" t="s">
        <v>996</v>
      </c>
      <c r="G792" s="220" t="s">
        <v>996</v>
      </c>
      <c r="H792" s="261" t="str">
        <f>Table10[[#This Row],[Company]]</f>
        <v>Repsol Exploration Tobago SA</v>
      </c>
      <c r="I792" s="220" t="s">
        <v>1199</v>
      </c>
      <c r="J792" s="222">
        <f>'[14]Repsol Exploration Tobago'!$E44/[4]Sheet1!$D$367</f>
        <v>0</v>
      </c>
      <c r="K792" s="220" t="s">
        <v>999</v>
      </c>
      <c r="L792" s="255">
        <v>0</v>
      </c>
    </row>
    <row r="793" spans="2:12" s="220" customFormat="1" ht="15.5" x14ac:dyDescent="0.4">
      <c r="B793" s="220" t="str">
        <f>VLOOKUP(C793,[1]!Companies[#Data],3,FALSE)</f>
        <v>000117985-9</v>
      </c>
      <c r="C793" s="261" t="str">
        <f t="shared" si="25"/>
        <v>Repsol Exploration Tobago SA</v>
      </c>
      <c r="D793" s="238" t="s">
        <v>1968</v>
      </c>
      <c r="E793" s="221" t="s">
        <v>2072</v>
      </c>
      <c r="F793" s="220" t="s">
        <v>996</v>
      </c>
      <c r="G793" s="220" t="s">
        <v>996</v>
      </c>
      <c r="H793" s="261" t="str">
        <f>Table10[[#This Row],[Company]]</f>
        <v>Repsol Exploration Tobago SA</v>
      </c>
      <c r="I793" s="220" t="s">
        <v>1199</v>
      </c>
      <c r="J793" s="222">
        <f>'[14]Repsol Exploration Tobago'!$E45/[4]Sheet1!$D$367</f>
        <v>0</v>
      </c>
      <c r="K793" s="220" t="s">
        <v>999</v>
      </c>
      <c r="L793" s="255">
        <v>0</v>
      </c>
    </row>
    <row r="794" spans="2:12" s="220" customFormat="1" ht="15.5" x14ac:dyDescent="0.4">
      <c r="B794" s="220" t="str">
        <f>VLOOKUP(C794,[1]!Companies[#Data],3,FALSE)</f>
        <v>000117985-9</v>
      </c>
      <c r="C794" s="261" t="str">
        <f t="shared" si="25"/>
        <v>Repsol Exploration Tobago SA</v>
      </c>
      <c r="D794" s="220" t="s">
        <v>2081</v>
      </c>
      <c r="E794" s="221" t="s">
        <v>2116</v>
      </c>
      <c r="F794" s="220" t="s">
        <v>996</v>
      </c>
      <c r="G794" s="220" t="s">
        <v>996</v>
      </c>
      <c r="H794" s="261" t="str">
        <f>Table10[[#This Row],[Company]]</f>
        <v>Repsol Exploration Tobago SA</v>
      </c>
      <c r="I794" s="220" t="s">
        <v>1199</v>
      </c>
      <c r="J794" s="222">
        <f>'[14]Repsol Exploration Tobago'!$E$50/[4]Sheet1!$D$367</f>
        <v>0</v>
      </c>
      <c r="K794" s="220" t="s">
        <v>999</v>
      </c>
      <c r="L794" s="255">
        <v>0</v>
      </c>
    </row>
    <row r="795" spans="2:12" s="220" customFormat="1" ht="15.5" x14ac:dyDescent="0.4">
      <c r="B795" s="220" t="str">
        <f>VLOOKUP(C795,[1]!Companies[#Data],3,FALSE)</f>
        <v>000118097-4</v>
      </c>
      <c r="C795" s="261" t="str">
        <f>'[1]Part 3 - Reporting entities'!B53</f>
        <v xml:space="preserve">BG International Limited </v>
      </c>
      <c r="D795" s="220" t="s">
        <v>2081</v>
      </c>
      <c r="E795" s="221" t="s">
        <v>2082</v>
      </c>
      <c r="F795" s="220" t="s">
        <v>996</v>
      </c>
      <c r="G795" s="220" t="s">
        <v>996</v>
      </c>
      <c r="H795" s="261" t="str">
        <f>Table10[[#This Row],[Company]]</f>
        <v xml:space="preserve">BG International Limited </v>
      </c>
      <c r="I795" s="220" t="s">
        <v>1199</v>
      </c>
      <c r="J795" s="222">
        <f>'[15]BG International'!$E14/[4]Sheet1!$D$367</f>
        <v>5166736.6039717589</v>
      </c>
      <c r="K795" s="220" t="s">
        <v>999</v>
      </c>
      <c r="L795" s="255">
        <v>0</v>
      </c>
    </row>
    <row r="796" spans="2:12" s="220" customFormat="1" ht="15.5" x14ac:dyDescent="0.4">
      <c r="B796" s="220" t="str">
        <f>VLOOKUP(C796,[1]!Companies[#Data],3,FALSE)</f>
        <v>000118097-4</v>
      </c>
      <c r="C796" s="261" t="str">
        <f>C795</f>
        <v xml:space="preserve">BG International Limited </v>
      </c>
      <c r="D796" s="220" t="s">
        <v>2081</v>
      </c>
      <c r="E796" s="221" t="s">
        <v>2050</v>
      </c>
      <c r="F796" s="220" t="s">
        <v>996</v>
      </c>
      <c r="G796" s="220" t="s">
        <v>996</v>
      </c>
      <c r="H796" s="261" t="str">
        <f>Table10[[#This Row],[Company]]</f>
        <v xml:space="preserve">BG International Limited </v>
      </c>
      <c r="I796" s="220" t="s">
        <v>1199</v>
      </c>
      <c r="J796" s="222">
        <f>'[15]BG International'!$E15/[4]Sheet1!$D$367</f>
        <v>96618500.807646364</v>
      </c>
      <c r="K796" s="220" t="s">
        <v>999</v>
      </c>
      <c r="L796" s="255">
        <v>0</v>
      </c>
    </row>
    <row r="797" spans="2:12" s="220" customFormat="1" ht="15.5" x14ac:dyDescent="0.4">
      <c r="B797" s="220" t="str">
        <f>VLOOKUP(C797,[1]!Companies[#Data],3,FALSE)</f>
        <v>000118097-4</v>
      </c>
      <c r="C797" s="261" t="str">
        <f t="shared" ref="C797:C824" si="26">C796</f>
        <v xml:space="preserve">BG International Limited </v>
      </c>
      <c r="D797" s="220" t="s">
        <v>2081</v>
      </c>
      <c r="E797" s="221" t="s">
        <v>2051</v>
      </c>
      <c r="F797" s="220" t="s">
        <v>996</v>
      </c>
      <c r="G797" s="220" t="s">
        <v>996</v>
      </c>
      <c r="H797" s="261" t="str">
        <f>Table10[[#This Row],[Company]]</f>
        <v xml:space="preserve">BG International Limited </v>
      </c>
      <c r="I797" s="220" t="s">
        <v>1199</v>
      </c>
      <c r="J797" s="222">
        <f>'[15]BG International'!$E16/[4]Sheet1!$D$367</f>
        <v>24499320.535028528</v>
      </c>
      <c r="K797" s="220" t="s">
        <v>999</v>
      </c>
      <c r="L797" s="255">
        <v>0</v>
      </c>
    </row>
    <row r="798" spans="2:12" s="220" customFormat="1" ht="15.5" x14ac:dyDescent="0.4">
      <c r="B798" s="220" t="str">
        <f>VLOOKUP(C798,[1]!Companies[#Data],3,FALSE)</f>
        <v>000118097-4</v>
      </c>
      <c r="C798" s="261" t="str">
        <f t="shared" si="26"/>
        <v xml:space="preserve">BG International Limited </v>
      </c>
      <c r="D798" s="220" t="s">
        <v>2081</v>
      </c>
      <c r="E798" s="221" t="s">
        <v>2049</v>
      </c>
      <c r="F798" s="220" t="s">
        <v>996</v>
      </c>
      <c r="G798" s="220" t="s">
        <v>996</v>
      </c>
      <c r="H798" s="261" t="str">
        <f>Table10[[#This Row],[Company]]</f>
        <v xml:space="preserve">BG International Limited </v>
      </c>
      <c r="I798" s="220" t="s">
        <v>1199</v>
      </c>
      <c r="J798" s="222">
        <f>'[15]BG International'!$E17/[4]Sheet1!$D$367</f>
        <v>0</v>
      </c>
      <c r="K798" s="220" t="s">
        <v>999</v>
      </c>
      <c r="L798" s="255">
        <v>0</v>
      </c>
    </row>
    <row r="799" spans="2:12" s="220" customFormat="1" ht="15.5" x14ac:dyDescent="0.4">
      <c r="B799" s="220" t="str">
        <f>VLOOKUP(C799,[1]!Companies[#Data],3,FALSE)</f>
        <v>000118097-4</v>
      </c>
      <c r="C799" s="261" t="str">
        <f t="shared" si="26"/>
        <v xml:space="preserve">BG International Limited </v>
      </c>
      <c r="D799" s="220" t="s">
        <v>2081</v>
      </c>
      <c r="E799" s="221" t="s">
        <v>2057</v>
      </c>
      <c r="F799" s="220" t="s">
        <v>996</v>
      </c>
      <c r="G799" s="220" t="s">
        <v>996</v>
      </c>
      <c r="H799" s="261" t="str">
        <f>Table10[[#This Row],[Company]]</f>
        <v xml:space="preserve">BG International Limited </v>
      </c>
      <c r="I799" s="220" t="s">
        <v>1199</v>
      </c>
      <c r="J799" s="222">
        <f>'[15]BG International'!$E18/[4]Sheet1!$D$367</f>
        <v>2087745.1931609162</v>
      </c>
      <c r="K799" s="220" t="s">
        <v>999</v>
      </c>
      <c r="L799" s="255">
        <v>0</v>
      </c>
    </row>
    <row r="800" spans="2:12" s="220" customFormat="1" ht="15.5" x14ac:dyDescent="0.4">
      <c r="B800" s="220" t="str">
        <f>VLOOKUP(C800,[1]!Companies[#Data],3,FALSE)</f>
        <v>000118097-4</v>
      </c>
      <c r="C800" s="261" t="str">
        <f t="shared" si="26"/>
        <v xml:space="preserve">BG International Limited </v>
      </c>
      <c r="D800" s="220" t="s">
        <v>2081</v>
      </c>
      <c r="E800" s="221" t="s">
        <v>2054</v>
      </c>
      <c r="F800" s="220" t="s">
        <v>996</v>
      </c>
      <c r="G800" s="220" t="s">
        <v>996</v>
      </c>
      <c r="H800" s="261" t="str">
        <f>Table10[[#This Row],[Company]]</f>
        <v xml:space="preserve">BG International Limited </v>
      </c>
      <c r="I800" s="220" t="s">
        <v>1199</v>
      </c>
      <c r="J800" s="222">
        <f>'[15]BG International'!$E19/[4]Sheet1!$D$367</f>
        <v>0</v>
      </c>
      <c r="K800" s="220" t="s">
        <v>999</v>
      </c>
      <c r="L800" s="255">
        <v>0</v>
      </c>
    </row>
    <row r="801" spans="2:12" s="220" customFormat="1" ht="31" x14ac:dyDescent="0.4">
      <c r="B801" s="220" t="str">
        <f>VLOOKUP(C801,[1]!Companies[#Data],3,FALSE)</f>
        <v>000118097-4</v>
      </c>
      <c r="C801" s="261" t="str">
        <f t="shared" si="26"/>
        <v xml:space="preserve">BG International Limited </v>
      </c>
      <c r="D801" s="220" t="s">
        <v>2081</v>
      </c>
      <c r="E801" s="221" t="s">
        <v>2048</v>
      </c>
      <c r="F801" s="220" t="s">
        <v>996</v>
      </c>
      <c r="G801" s="220" t="s">
        <v>996</v>
      </c>
      <c r="H801" s="261" t="str">
        <f>Table10[[#This Row],[Company]]</f>
        <v xml:space="preserve">BG International Limited </v>
      </c>
      <c r="I801" s="220" t="s">
        <v>1199</v>
      </c>
      <c r="J801" s="222">
        <f>'[15]BG International'!$E20/[4]Sheet1!$D$367</f>
        <v>0</v>
      </c>
      <c r="K801" s="220" t="s">
        <v>999</v>
      </c>
      <c r="L801" s="255">
        <v>0</v>
      </c>
    </row>
    <row r="802" spans="2:12" s="220" customFormat="1" ht="31" x14ac:dyDescent="0.4">
      <c r="B802" s="220" t="str">
        <f>VLOOKUP(C802,[1]!Companies[#Data],3,FALSE)</f>
        <v>000118097-4</v>
      </c>
      <c r="C802" s="261" t="str">
        <f t="shared" si="26"/>
        <v xml:space="preserve">BG International Limited </v>
      </c>
      <c r="D802" s="220" t="s">
        <v>2081</v>
      </c>
      <c r="E802" s="221" t="s">
        <v>2085</v>
      </c>
      <c r="F802" s="220" t="s">
        <v>996</v>
      </c>
      <c r="G802" s="220" t="s">
        <v>996</v>
      </c>
      <c r="H802" s="261" t="str">
        <f>Table10[[#This Row],[Company]]</f>
        <v xml:space="preserve">BG International Limited </v>
      </c>
      <c r="I802" s="220" t="s">
        <v>1199</v>
      </c>
      <c r="J802" s="222">
        <f>'[15]BG International'!$E21/[4]Sheet1!$D$367</f>
        <v>0</v>
      </c>
      <c r="K802" s="220" t="s">
        <v>999</v>
      </c>
      <c r="L802" s="255">
        <v>0</v>
      </c>
    </row>
    <row r="803" spans="2:12" s="220" customFormat="1" ht="15.5" x14ac:dyDescent="0.4">
      <c r="B803" s="220" t="str">
        <f>VLOOKUP(C803,[1]!Companies[#Data],3,FALSE)</f>
        <v>000118097-4</v>
      </c>
      <c r="C803" s="261" t="str">
        <f t="shared" si="26"/>
        <v xml:space="preserve">BG International Limited </v>
      </c>
      <c r="D803" s="220" t="s">
        <v>2081</v>
      </c>
      <c r="E803" s="221" t="s">
        <v>2107</v>
      </c>
      <c r="F803" s="220" t="s">
        <v>996</v>
      </c>
      <c r="G803" s="220" t="s">
        <v>996</v>
      </c>
      <c r="H803" s="261" t="str">
        <f>Table10[[#This Row],[Company]]</f>
        <v xml:space="preserve">BG International Limited </v>
      </c>
      <c r="I803" s="220" t="s">
        <v>1199</v>
      </c>
      <c r="J803" s="222">
        <f>'[15]BG International'!$E22/[4]Sheet1!$D$367</f>
        <v>0</v>
      </c>
      <c r="K803" s="220" t="s">
        <v>999</v>
      </c>
      <c r="L803" s="255">
        <v>0</v>
      </c>
    </row>
    <row r="804" spans="2:12" s="220" customFormat="1" ht="15.5" x14ac:dyDescent="0.4">
      <c r="B804" s="220" t="str">
        <f>VLOOKUP(C804,[1]!Companies[#Data],3,FALSE)</f>
        <v>000118097-4</v>
      </c>
      <c r="C804" s="261" t="str">
        <f t="shared" si="26"/>
        <v xml:space="preserve">BG International Limited </v>
      </c>
      <c r="D804" s="220" t="s">
        <v>2081</v>
      </c>
      <c r="E804" s="221" t="s">
        <v>2075</v>
      </c>
      <c r="F804" s="220" t="s">
        <v>996</v>
      </c>
      <c r="G804" s="220" t="s">
        <v>996</v>
      </c>
      <c r="H804" s="261" t="str">
        <f>Table10[[#This Row],[Company]]</f>
        <v xml:space="preserve">BG International Limited </v>
      </c>
      <c r="I804" s="220" t="s">
        <v>1199</v>
      </c>
      <c r="J804" s="222">
        <f>'[15]BG International'!$E23/[4]Sheet1!$D$367</f>
        <v>0</v>
      </c>
      <c r="K804" s="220" t="s">
        <v>999</v>
      </c>
      <c r="L804" s="255">
        <v>0</v>
      </c>
    </row>
    <row r="805" spans="2:12" s="220" customFormat="1" ht="15.5" x14ac:dyDescent="0.4">
      <c r="B805" s="220" t="str">
        <f>VLOOKUP(C805,[1]!Companies[#Data],3,FALSE)</f>
        <v>000118097-4</v>
      </c>
      <c r="C805" s="261" t="str">
        <f t="shared" si="26"/>
        <v xml:space="preserve">BG International Limited </v>
      </c>
      <c r="D805" s="220" t="s">
        <v>2081</v>
      </c>
      <c r="E805" s="221" t="s">
        <v>2076</v>
      </c>
      <c r="F805" s="220" t="s">
        <v>996</v>
      </c>
      <c r="G805" s="220" t="s">
        <v>996</v>
      </c>
      <c r="H805" s="261" t="str">
        <f>Table10[[#This Row],[Company]]</f>
        <v xml:space="preserve">BG International Limited </v>
      </c>
      <c r="I805" s="220" t="s">
        <v>1199</v>
      </c>
      <c r="J805" s="222">
        <f>'[15]BG International'!$E24/[4]Sheet1!$D$367</f>
        <v>0</v>
      </c>
      <c r="K805" s="220" t="s">
        <v>999</v>
      </c>
      <c r="L805" s="255">
        <v>0</v>
      </c>
    </row>
    <row r="806" spans="2:12" s="220" customFormat="1" ht="15.5" x14ac:dyDescent="0.4">
      <c r="B806" s="220" t="str">
        <f>VLOOKUP(C806,[1]!Companies[#Data],3,FALSE)</f>
        <v>000118097-4</v>
      </c>
      <c r="C806" s="261" t="str">
        <f t="shared" si="26"/>
        <v xml:space="preserve">BG International Limited </v>
      </c>
      <c r="D806" s="238" t="s">
        <v>1968</v>
      </c>
      <c r="E806" s="221" t="s">
        <v>2059</v>
      </c>
      <c r="F806" s="220" t="s">
        <v>996</v>
      </c>
      <c r="G806" s="220" t="s">
        <v>996</v>
      </c>
      <c r="H806" s="261" t="str">
        <f>Table10[[#This Row],[Company]]</f>
        <v xml:space="preserve">BG International Limited </v>
      </c>
      <c r="I806" s="220" t="s">
        <v>1199</v>
      </c>
      <c r="J806" s="222">
        <f>'[15]BG International'!$E28/[4]Sheet1!$D$367</f>
        <v>0</v>
      </c>
      <c r="K806" s="220" t="s">
        <v>999</v>
      </c>
      <c r="L806" s="255">
        <v>0</v>
      </c>
    </row>
    <row r="807" spans="2:12" s="220" customFormat="1" ht="15.5" x14ac:dyDescent="0.4">
      <c r="B807" s="220" t="str">
        <f>VLOOKUP(C807,[1]!Companies[#Data],3,FALSE)</f>
        <v>000118097-4</v>
      </c>
      <c r="C807" s="261" t="str">
        <f t="shared" si="26"/>
        <v xml:space="preserve">BG International Limited </v>
      </c>
      <c r="D807" s="238" t="s">
        <v>1968</v>
      </c>
      <c r="E807" s="221" t="s">
        <v>2108</v>
      </c>
      <c r="F807" s="220" t="s">
        <v>996</v>
      </c>
      <c r="G807" s="220" t="s">
        <v>996</v>
      </c>
      <c r="H807" s="261" t="str">
        <f>Table10[[#This Row],[Company]]</f>
        <v xml:space="preserve">BG International Limited </v>
      </c>
      <c r="I807" s="220" t="s">
        <v>1199</v>
      </c>
      <c r="J807" s="222">
        <f>'[15]BG International'!$E29/[4]Sheet1!$D$367</f>
        <v>0</v>
      </c>
      <c r="K807" s="220" t="s">
        <v>999</v>
      </c>
      <c r="L807" s="255">
        <v>0</v>
      </c>
    </row>
    <row r="808" spans="2:12" s="220" customFormat="1" ht="15.5" x14ac:dyDescent="0.4">
      <c r="B808" s="220" t="str">
        <f>VLOOKUP(C808,[1]!Companies[#Data],3,FALSE)</f>
        <v>000118097-4</v>
      </c>
      <c r="C808" s="261" t="str">
        <f t="shared" si="26"/>
        <v xml:space="preserve">BG International Limited </v>
      </c>
      <c r="D808" s="238" t="s">
        <v>1968</v>
      </c>
      <c r="E808" s="221" t="s">
        <v>2083</v>
      </c>
      <c r="F808" s="220" t="s">
        <v>996</v>
      </c>
      <c r="G808" s="220" t="s">
        <v>996</v>
      </c>
      <c r="H808" s="261" t="str">
        <f>Table10[[#This Row],[Company]]</f>
        <v xml:space="preserve">BG International Limited </v>
      </c>
      <c r="I808" s="220" t="s">
        <v>1199</v>
      </c>
      <c r="J808" s="222">
        <f>'[15]BG International'!$E30/[4]Sheet1!$D$367</f>
        <v>1247507.7526797829</v>
      </c>
      <c r="K808" s="220" t="s">
        <v>999</v>
      </c>
      <c r="L808" s="255">
        <v>0</v>
      </c>
    </row>
    <row r="809" spans="2:12" s="220" customFormat="1" ht="15.5" x14ac:dyDescent="0.4">
      <c r="B809" s="220" t="str">
        <f>VLOOKUP(C809,[1]!Companies[#Data],3,FALSE)</f>
        <v>000118097-4</v>
      </c>
      <c r="C809" s="261" t="str">
        <f t="shared" si="26"/>
        <v xml:space="preserve">BG International Limited </v>
      </c>
      <c r="D809" s="238" t="s">
        <v>1968</v>
      </c>
      <c r="E809" s="221" t="s">
        <v>2109</v>
      </c>
      <c r="F809" s="220" t="s">
        <v>996</v>
      </c>
      <c r="G809" s="220" t="s">
        <v>996</v>
      </c>
      <c r="H809" s="261" t="str">
        <f>Table10[[#This Row],[Company]]</f>
        <v xml:space="preserve">BG International Limited </v>
      </c>
      <c r="I809" s="220" t="s">
        <v>1199</v>
      </c>
      <c r="J809" s="222">
        <f>'[15]BG International'!$E31/[4]Sheet1!$D$367</f>
        <v>0</v>
      </c>
      <c r="K809" s="220" t="s">
        <v>999</v>
      </c>
      <c r="L809" s="255">
        <v>0</v>
      </c>
    </row>
    <row r="810" spans="2:12" s="220" customFormat="1" ht="15.5" x14ac:dyDescent="0.4">
      <c r="B810" s="220" t="str">
        <f>VLOOKUP(C810,[1]!Companies[#Data],3,FALSE)</f>
        <v>000118097-4</v>
      </c>
      <c r="C810" s="261" t="str">
        <f t="shared" si="26"/>
        <v xml:space="preserve">BG International Limited </v>
      </c>
      <c r="D810" s="238" t="s">
        <v>1968</v>
      </c>
      <c r="E810" s="221" t="s">
        <v>2073</v>
      </c>
      <c r="F810" s="220" t="s">
        <v>996</v>
      </c>
      <c r="G810" s="220" t="s">
        <v>996</v>
      </c>
      <c r="H810" s="261" t="str">
        <f>Table10[[#This Row],[Company]]</f>
        <v xml:space="preserve">BG International Limited </v>
      </c>
      <c r="I810" s="220" t="s">
        <v>1199</v>
      </c>
      <c r="J810" s="222">
        <f>'[15]BG International'!$E32/[4]Sheet1!$D$367</f>
        <v>0</v>
      </c>
      <c r="K810" s="220" t="s">
        <v>999</v>
      </c>
      <c r="L810" s="255">
        <v>0</v>
      </c>
    </row>
    <row r="811" spans="2:12" s="220" customFormat="1" ht="31" x14ac:dyDescent="0.4">
      <c r="B811" s="220" t="str">
        <f>VLOOKUP(C811,[1]!Companies[#Data],3,FALSE)</f>
        <v>000118097-4</v>
      </c>
      <c r="C811" s="261" t="str">
        <f t="shared" si="26"/>
        <v xml:space="preserve">BG International Limited </v>
      </c>
      <c r="D811" s="238" t="s">
        <v>1968</v>
      </c>
      <c r="E811" s="221" t="s">
        <v>2062</v>
      </c>
      <c r="F811" s="220" t="s">
        <v>996</v>
      </c>
      <c r="G811" s="220" t="s">
        <v>996</v>
      </c>
      <c r="H811" s="261" t="str">
        <f>Table10[[#This Row],[Company]]</f>
        <v xml:space="preserve">BG International Limited </v>
      </c>
      <c r="I811" s="220" t="s">
        <v>1199</v>
      </c>
      <c r="J811" s="222">
        <f>'[15]BG International'!$E33/[4]Sheet1!$D$367</f>
        <v>138304890.38641065</v>
      </c>
      <c r="K811" s="220" t="s">
        <v>999</v>
      </c>
      <c r="L811" s="255">
        <v>0</v>
      </c>
    </row>
    <row r="812" spans="2:12" s="220" customFormat="1" ht="15.5" x14ac:dyDescent="0.4">
      <c r="B812" s="220" t="str">
        <f>VLOOKUP(C812,[1]!Companies[#Data],3,FALSE)</f>
        <v>000118097-4</v>
      </c>
      <c r="C812" s="261" t="str">
        <f t="shared" si="26"/>
        <v xml:space="preserve">BG International Limited </v>
      </c>
      <c r="D812" s="238" t="s">
        <v>1968</v>
      </c>
      <c r="E812" s="221" t="s">
        <v>2110</v>
      </c>
      <c r="F812" s="220" t="s">
        <v>996</v>
      </c>
      <c r="G812" s="220" t="s">
        <v>996</v>
      </c>
      <c r="H812" s="261" t="str">
        <f>Table10[[#This Row],[Company]]</f>
        <v xml:space="preserve">BG International Limited </v>
      </c>
      <c r="I812" s="220" t="s">
        <v>1199</v>
      </c>
      <c r="J812" s="222">
        <f>'[15]BG International'!$E34/[4]Sheet1!$D$367</f>
        <v>0</v>
      </c>
      <c r="K812" s="220" t="s">
        <v>999</v>
      </c>
      <c r="L812" s="255">
        <v>0</v>
      </c>
    </row>
    <row r="813" spans="2:12" s="220" customFormat="1" ht="15.5" x14ac:dyDescent="0.4">
      <c r="B813" s="220" t="str">
        <f>VLOOKUP(C813,[1]!Companies[#Data],3,FALSE)</f>
        <v>000118097-4</v>
      </c>
      <c r="C813" s="261" t="str">
        <f t="shared" si="26"/>
        <v xml:space="preserve">BG International Limited </v>
      </c>
      <c r="D813" s="238" t="s">
        <v>1968</v>
      </c>
      <c r="E813" s="221" t="s">
        <v>2111</v>
      </c>
      <c r="F813" s="220" t="s">
        <v>996</v>
      </c>
      <c r="G813" s="220" t="s">
        <v>996</v>
      </c>
      <c r="H813" s="261" t="str">
        <f>Table10[[#This Row],[Company]]</f>
        <v xml:space="preserve">BG International Limited </v>
      </c>
      <c r="I813" s="220" t="s">
        <v>1199</v>
      </c>
      <c r="J813" s="222">
        <f>'[15]BG International'!$E35/[4]Sheet1!$D$367</f>
        <v>40084.954953714827</v>
      </c>
      <c r="K813" s="220" t="s">
        <v>999</v>
      </c>
      <c r="L813" s="255">
        <v>0</v>
      </c>
    </row>
    <row r="814" spans="2:12" s="220" customFormat="1" ht="15.5" x14ac:dyDescent="0.4">
      <c r="B814" s="220" t="str">
        <f>VLOOKUP(C814,[1]!Companies[#Data],3,FALSE)</f>
        <v>000118097-4</v>
      </c>
      <c r="C814" s="261" t="str">
        <f t="shared" si="26"/>
        <v xml:space="preserve">BG International Limited </v>
      </c>
      <c r="D814" s="238" t="s">
        <v>1968</v>
      </c>
      <c r="E814" s="221" t="s">
        <v>2112</v>
      </c>
      <c r="F814" s="220" t="s">
        <v>996</v>
      </c>
      <c r="G814" s="220" t="s">
        <v>996</v>
      </c>
      <c r="H814" s="261" t="str">
        <f>Table10[[#This Row],[Company]]</f>
        <v xml:space="preserve">BG International Limited </v>
      </c>
      <c r="I814" s="220" t="s">
        <v>1199</v>
      </c>
      <c r="J814" s="222">
        <f>'[15]BG International'!$E36/[4]Sheet1!$D$367</f>
        <v>0</v>
      </c>
      <c r="K814" s="220" t="s">
        <v>999</v>
      </c>
      <c r="L814" s="255">
        <v>0</v>
      </c>
    </row>
    <row r="815" spans="2:12" s="220" customFormat="1" ht="15.5" x14ac:dyDescent="0.4">
      <c r="B815" s="220" t="str">
        <f>VLOOKUP(C815,[1]!Companies[#Data],3,FALSE)</f>
        <v>000118097-4</v>
      </c>
      <c r="C815" s="261" t="str">
        <f t="shared" si="26"/>
        <v xml:space="preserve">BG International Limited </v>
      </c>
      <c r="D815" s="238" t="s">
        <v>1968</v>
      </c>
      <c r="E815" s="221" t="s">
        <v>2113</v>
      </c>
      <c r="F815" s="220" t="s">
        <v>996</v>
      </c>
      <c r="G815" s="220" t="s">
        <v>996</v>
      </c>
      <c r="H815" s="261" t="str">
        <f>Table10[[#This Row],[Company]]</f>
        <v xml:space="preserve">BG International Limited </v>
      </c>
      <c r="I815" s="220" t="s">
        <v>1199</v>
      </c>
      <c r="J815" s="222">
        <f>'[15]BG International'!$E37/[4]Sheet1!$D$367</f>
        <v>0</v>
      </c>
      <c r="K815" s="220" t="s">
        <v>999</v>
      </c>
      <c r="L815" s="255">
        <v>0</v>
      </c>
    </row>
    <row r="816" spans="2:12" s="220" customFormat="1" ht="15.5" x14ac:dyDescent="0.4">
      <c r="B816" s="220" t="str">
        <f>VLOOKUP(C816,[1]!Companies[#Data],3,FALSE)</f>
        <v>000118097-4</v>
      </c>
      <c r="C816" s="261" t="str">
        <f t="shared" si="26"/>
        <v xml:space="preserve">BG International Limited </v>
      </c>
      <c r="D816" s="238" t="s">
        <v>1968</v>
      </c>
      <c r="E816" s="221" t="s">
        <v>2074</v>
      </c>
      <c r="F816" s="220" t="s">
        <v>996</v>
      </c>
      <c r="G816" s="220" t="s">
        <v>996</v>
      </c>
      <c r="H816" s="261" t="str">
        <f>Table10[[#This Row],[Company]]</f>
        <v xml:space="preserve">BG International Limited </v>
      </c>
      <c r="I816" s="220" t="s">
        <v>1199</v>
      </c>
      <c r="J816" s="222">
        <f>'[15]BG International'!$E38/[4]Sheet1!$D$367</f>
        <v>3772740.9103335664</v>
      </c>
      <c r="K816" s="220" t="s">
        <v>999</v>
      </c>
      <c r="L816" s="255">
        <v>0</v>
      </c>
    </row>
    <row r="817" spans="2:12" s="220" customFormat="1" ht="15.5" x14ac:dyDescent="0.4">
      <c r="B817" s="220" t="str">
        <f>VLOOKUP(C817,[1]!Companies[#Data],3,FALSE)</f>
        <v>000118097-4</v>
      </c>
      <c r="C817" s="261" t="str">
        <f t="shared" si="26"/>
        <v xml:space="preserve">BG International Limited </v>
      </c>
      <c r="D817" s="238" t="s">
        <v>1968</v>
      </c>
      <c r="E817" s="221" t="s">
        <v>2064</v>
      </c>
      <c r="F817" s="220" t="s">
        <v>996</v>
      </c>
      <c r="G817" s="220" t="s">
        <v>996</v>
      </c>
      <c r="H817" s="261" t="str">
        <f>Table10[[#This Row],[Company]]</f>
        <v xml:space="preserve">BG International Limited </v>
      </c>
      <c r="I817" s="220" t="s">
        <v>1199</v>
      </c>
      <c r="J817" s="222">
        <f>'[15]BG International'!$E39/[4]Sheet1!$D$367</f>
        <v>1911310.6162164852</v>
      </c>
      <c r="K817" s="220" t="s">
        <v>999</v>
      </c>
      <c r="L817" s="255">
        <v>0</v>
      </c>
    </row>
    <row r="818" spans="2:12" s="220" customFormat="1" ht="15.5" x14ac:dyDescent="0.4">
      <c r="B818" s="220" t="str">
        <f>VLOOKUP(C818,[1]!Companies[#Data],3,FALSE)</f>
        <v>000118097-4</v>
      </c>
      <c r="C818" s="261" t="str">
        <f t="shared" si="26"/>
        <v xml:space="preserve">BG International Limited </v>
      </c>
      <c r="D818" s="238" t="s">
        <v>1968</v>
      </c>
      <c r="E818" s="221" t="s">
        <v>2065</v>
      </c>
      <c r="F818" s="220" t="s">
        <v>996</v>
      </c>
      <c r="G818" s="220" t="s">
        <v>996</v>
      </c>
      <c r="H818" s="261" t="str">
        <f>Table10[[#This Row],[Company]]</f>
        <v xml:space="preserve">BG International Limited </v>
      </c>
      <c r="I818" s="220" t="s">
        <v>1199</v>
      </c>
      <c r="J818" s="222">
        <f>'[15]BG International'!$E40/[4]Sheet1!$D$367</f>
        <v>2118018.7952992069</v>
      </c>
      <c r="K818" s="220" t="s">
        <v>999</v>
      </c>
      <c r="L818" s="255">
        <v>0</v>
      </c>
    </row>
    <row r="819" spans="2:12" s="220" customFormat="1" ht="15.5" x14ac:dyDescent="0.4">
      <c r="B819" s="220" t="str">
        <f>VLOOKUP(C819,[1]!Companies[#Data],3,FALSE)</f>
        <v>000118097-4</v>
      </c>
      <c r="C819" s="261" t="str">
        <f t="shared" si="26"/>
        <v xml:space="preserve">BG International Limited </v>
      </c>
      <c r="D819" s="238" t="s">
        <v>1968</v>
      </c>
      <c r="E819" s="221" t="s">
        <v>2114</v>
      </c>
      <c r="F819" s="220" t="s">
        <v>996</v>
      </c>
      <c r="G819" s="220" t="s">
        <v>996</v>
      </c>
      <c r="H819" s="261" t="str">
        <f>Table10[[#This Row],[Company]]</f>
        <v xml:space="preserve">BG International Limited </v>
      </c>
      <c r="I819" s="220" t="s">
        <v>1199</v>
      </c>
      <c r="J819" s="222">
        <f>'[15]BG International'!$E41/[4]Sheet1!$D$367</f>
        <v>0</v>
      </c>
      <c r="K819" s="220" t="s">
        <v>999</v>
      </c>
      <c r="L819" s="255">
        <v>0</v>
      </c>
    </row>
    <row r="820" spans="2:12" s="220" customFormat="1" ht="15.5" x14ac:dyDescent="0.4">
      <c r="B820" s="220" t="str">
        <f>VLOOKUP(C820,[1]!Companies[#Data],3,FALSE)</f>
        <v>000118097-4</v>
      </c>
      <c r="C820" s="261" t="str">
        <f t="shared" si="26"/>
        <v xml:space="preserve">BG International Limited </v>
      </c>
      <c r="D820" s="238" t="s">
        <v>1968</v>
      </c>
      <c r="E820" s="221" t="s">
        <v>2069</v>
      </c>
      <c r="F820" s="220" t="s">
        <v>996</v>
      </c>
      <c r="G820" s="220" t="s">
        <v>996</v>
      </c>
      <c r="H820" s="261" t="str">
        <f>Table10[[#This Row],[Company]]</f>
        <v xml:space="preserve">BG International Limited </v>
      </c>
      <c r="I820" s="220" t="s">
        <v>1199</v>
      </c>
      <c r="J820" s="222">
        <f>'[15]BG International'!$E42/[4]Sheet1!$D$367</f>
        <v>0</v>
      </c>
      <c r="K820" s="220" t="s">
        <v>999</v>
      </c>
      <c r="L820" s="255">
        <v>0</v>
      </c>
    </row>
    <row r="821" spans="2:12" s="220" customFormat="1" ht="15.5" x14ac:dyDescent="0.4">
      <c r="B821" s="220" t="str">
        <f>VLOOKUP(C821,[1]!Companies[#Data],3,FALSE)</f>
        <v>000118097-4</v>
      </c>
      <c r="C821" s="261" t="str">
        <f t="shared" si="26"/>
        <v xml:space="preserve">BG International Limited </v>
      </c>
      <c r="D821" s="238" t="s">
        <v>1968</v>
      </c>
      <c r="E821" s="221" t="s">
        <v>2070</v>
      </c>
      <c r="F821" s="220" t="s">
        <v>996</v>
      </c>
      <c r="G821" s="220" t="s">
        <v>996</v>
      </c>
      <c r="H821" s="261" t="str">
        <f>Table10[[#This Row],[Company]]</f>
        <v xml:space="preserve">BG International Limited </v>
      </c>
      <c r="I821" s="220" t="s">
        <v>1199</v>
      </c>
      <c r="J821" s="222">
        <f>'[15]BG International'!$E43/[4]Sheet1!$D$367</f>
        <v>477526.44259198167</v>
      </c>
      <c r="K821" s="220" t="s">
        <v>999</v>
      </c>
      <c r="L821" s="255">
        <v>0</v>
      </c>
    </row>
    <row r="822" spans="2:12" s="220" customFormat="1" ht="15.5" x14ac:dyDescent="0.4">
      <c r="B822" s="220" t="str">
        <f>VLOOKUP(C822,[1]!Companies[#Data],3,FALSE)</f>
        <v>000118097-4</v>
      </c>
      <c r="C822" s="261" t="str">
        <f t="shared" si="26"/>
        <v xml:space="preserve">BG International Limited </v>
      </c>
      <c r="D822" s="238" t="s">
        <v>1968</v>
      </c>
      <c r="E822" s="221" t="s">
        <v>2115</v>
      </c>
      <c r="F822" s="220" t="s">
        <v>996</v>
      </c>
      <c r="G822" s="220" t="s">
        <v>996</v>
      </c>
      <c r="H822" s="261" t="str">
        <f>Table10[[#This Row],[Company]]</f>
        <v xml:space="preserve">BG International Limited </v>
      </c>
      <c r="I822" s="220" t="s">
        <v>1199</v>
      </c>
      <c r="J822" s="222">
        <f>'[15]BG International'!$E44/[4]Sheet1!$D$367</f>
        <v>154792.05233945098</v>
      </c>
      <c r="K822" s="220" t="s">
        <v>999</v>
      </c>
      <c r="L822" s="255">
        <v>0</v>
      </c>
    </row>
    <row r="823" spans="2:12" s="220" customFormat="1" ht="15.5" x14ac:dyDescent="0.4">
      <c r="B823" s="220" t="str">
        <f>VLOOKUP(C823,[1]!Companies[#Data],3,FALSE)</f>
        <v>000118097-4</v>
      </c>
      <c r="C823" s="261" t="str">
        <f t="shared" si="26"/>
        <v xml:space="preserve">BG International Limited </v>
      </c>
      <c r="D823" s="238" t="s">
        <v>1968</v>
      </c>
      <c r="E823" s="221" t="s">
        <v>2072</v>
      </c>
      <c r="F823" s="220" t="s">
        <v>996</v>
      </c>
      <c r="G823" s="220" t="s">
        <v>996</v>
      </c>
      <c r="H823" s="261" t="str">
        <f>Table10[[#This Row],[Company]]</f>
        <v xml:space="preserve">BG International Limited </v>
      </c>
      <c r="I823" s="220" t="s">
        <v>1199</v>
      </c>
      <c r="J823" s="222">
        <f>'[15]BG International'!$E45/[4]Sheet1!$D$367</f>
        <v>2006083.1393960763</v>
      </c>
      <c r="K823" s="220" t="s">
        <v>999</v>
      </c>
      <c r="L823" s="255">
        <v>0</v>
      </c>
    </row>
    <row r="824" spans="2:12" s="220" customFormat="1" ht="15.5" x14ac:dyDescent="0.4">
      <c r="B824" s="220" t="str">
        <f>VLOOKUP(C824,[1]!Companies[#Data],3,FALSE)</f>
        <v>000118097-4</v>
      </c>
      <c r="C824" s="261" t="str">
        <f t="shared" si="26"/>
        <v xml:space="preserve">BG International Limited </v>
      </c>
      <c r="D824" s="220" t="s">
        <v>2081</v>
      </c>
      <c r="E824" s="221" t="s">
        <v>2116</v>
      </c>
      <c r="F824" s="220" t="s">
        <v>996</v>
      </c>
      <c r="G824" s="220" t="s">
        <v>996</v>
      </c>
      <c r="H824" s="261" t="str">
        <f>Table10[[#This Row],[Company]]</f>
        <v xml:space="preserve">BG International Limited </v>
      </c>
      <c r="I824" s="220" t="s">
        <v>1199</v>
      </c>
      <c r="J824" s="222">
        <f>'[15]BG International'!$E$50/[4]Sheet1!$D$367</f>
        <v>0</v>
      </c>
      <c r="K824" s="220" t="s">
        <v>999</v>
      </c>
      <c r="L824" s="255">
        <v>0</v>
      </c>
    </row>
    <row r="825" spans="2:12" s="220" customFormat="1" ht="15.5" x14ac:dyDescent="0.4">
      <c r="B825" s="220" t="str">
        <f>VLOOKUP(C825,[1]!Companies[#Data],3,FALSE)</f>
        <v>000120072-8</v>
      </c>
      <c r="C825" s="261" t="str">
        <f>'[1]Part 3 - Reporting entities'!B54</f>
        <v>Shell Gas Supply Trinidad Limited</v>
      </c>
      <c r="D825" s="220" t="s">
        <v>2081</v>
      </c>
      <c r="E825" s="221" t="s">
        <v>2082</v>
      </c>
      <c r="F825" s="220" t="s">
        <v>996</v>
      </c>
      <c r="G825" s="220" t="s">
        <v>996</v>
      </c>
      <c r="H825" s="261" t="str">
        <f>Table10[[#This Row],[Company]]</f>
        <v>Shell Gas Supply Trinidad Limited</v>
      </c>
      <c r="I825" s="220" t="s">
        <v>1199</v>
      </c>
      <c r="J825" s="222">
        <f>'[15]Shell Gas Supply '!$E14/[4]Sheet1!$D$367</f>
        <v>0</v>
      </c>
      <c r="K825" s="220" t="s">
        <v>999</v>
      </c>
      <c r="L825" s="255">
        <v>0</v>
      </c>
    </row>
    <row r="826" spans="2:12" s="220" customFormat="1" ht="15.5" x14ac:dyDescent="0.4">
      <c r="B826" s="220" t="str">
        <f>VLOOKUP(C826,[1]!Companies[#Data],3,FALSE)</f>
        <v>000120072-8</v>
      </c>
      <c r="C826" s="261" t="str">
        <f>C825</f>
        <v>Shell Gas Supply Trinidad Limited</v>
      </c>
      <c r="D826" s="220" t="s">
        <v>2081</v>
      </c>
      <c r="E826" s="221" t="s">
        <v>2050</v>
      </c>
      <c r="F826" s="220" t="s">
        <v>996</v>
      </c>
      <c r="G826" s="220" t="s">
        <v>996</v>
      </c>
      <c r="H826" s="261" t="str">
        <f>Table10[[#This Row],[Company]]</f>
        <v>Shell Gas Supply Trinidad Limited</v>
      </c>
      <c r="I826" s="220" t="s">
        <v>1199</v>
      </c>
      <c r="J826" s="222">
        <f>'[15]Shell Gas Supply '!$E15/[4]Sheet1!$D$367</f>
        <v>0</v>
      </c>
      <c r="K826" s="220" t="s">
        <v>999</v>
      </c>
      <c r="L826" s="255">
        <v>0</v>
      </c>
    </row>
    <row r="827" spans="2:12" s="220" customFormat="1" ht="15.5" x14ac:dyDescent="0.4">
      <c r="B827" s="220" t="str">
        <f>VLOOKUP(C827,[1]!Companies[#Data],3,FALSE)</f>
        <v>000120072-8</v>
      </c>
      <c r="C827" s="261" t="str">
        <f t="shared" ref="C827:C853" si="27">C826</f>
        <v>Shell Gas Supply Trinidad Limited</v>
      </c>
      <c r="D827" s="220" t="s">
        <v>2081</v>
      </c>
      <c r="E827" s="221" t="s">
        <v>2051</v>
      </c>
      <c r="F827" s="220" t="s">
        <v>996</v>
      </c>
      <c r="G827" s="220" t="s">
        <v>996</v>
      </c>
      <c r="H827" s="261" t="str">
        <f>Table10[[#This Row],[Company]]</f>
        <v>Shell Gas Supply Trinidad Limited</v>
      </c>
      <c r="I827" s="220" t="s">
        <v>1199</v>
      </c>
      <c r="J827" s="222">
        <f>'[15]Shell Gas Supply '!$E16/[4]Sheet1!$D$367</f>
        <v>0</v>
      </c>
      <c r="K827" s="220" t="s">
        <v>999</v>
      </c>
      <c r="L827" s="255">
        <v>0</v>
      </c>
    </row>
    <row r="828" spans="2:12" s="220" customFormat="1" ht="15.5" x14ac:dyDescent="0.4">
      <c r="B828" s="220" t="str">
        <f>VLOOKUP(C828,[1]!Companies[#Data],3,FALSE)</f>
        <v>000120072-8</v>
      </c>
      <c r="C828" s="261" t="str">
        <f t="shared" si="27"/>
        <v>Shell Gas Supply Trinidad Limited</v>
      </c>
      <c r="D828" s="220" t="s">
        <v>2081</v>
      </c>
      <c r="E828" s="221" t="s">
        <v>2049</v>
      </c>
      <c r="F828" s="220" t="s">
        <v>996</v>
      </c>
      <c r="G828" s="220" t="s">
        <v>996</v>
      </c>
      <c r="H828" s="261" t="str">
        <f>Table10[[#This Row],[Company]]</f>
        <v>Shell Gas Supply Trinidad Limited</v>
      </c>
      <c r="I828" s="220" t="s">
        <v>1199</v>
      </c>
      <c r="J828" s="222">
        <f>'[15]Shell Gas Supply '!$E17/[4]Sheet1!$D$367</f>
        <v>0</v>
      </c>
      <c r="K828" s="220" t="s">
        <v>999</v>
      </c>
      <c r="L828" s="255">
        <v>0</v>
      </c>
    </row>
    <row r="829" spans="2:12" s="220" customFormat="1" ht="15.5" x14ac:dyDescent="0.4">
      <c r="B829" s="220" t="str">
        <f>VLOOKUP(C829,[1]!Companies[#Data],3,FALSE)</f>
        <v>000120072-8</v>
      </c>
      <c r="C829" s="261" t="str">
        <f t="shared" si="27"/>
        <v>Shell Gas Supply Trinidad Limited</v>
      </c>
      <c r="D829" s="220" t="s">
        <v>2081</v>
      </c>
      <c r="E829" s="221" t="s">
        <v>2057</v>
      </c>
      <c r="F829" s="220" t="s">
        <v>996</v>
      </c>
      <c r="G829" s="220" t="s">
        <v>996</v>
      </c>
      <c r="H829" s="261" t="str">
        <f>Table10[[#This Row],[Company]]</f>
        <v>Shell Gas Supply Trinidad Limited</v>
      </c>
      <c r="I829" s="220" t="s">
        <v>1199</v>
      </c>
      <c r="J829" s="222">
        <f>'[15]Shell Gas Supply '!$E18/[4]Sheet1!$D$367</f>
        <v>2847815.1244338206</v>
      </c>
      <c r="K829" s="220" t="s">
        <v>999</v>
      </c>
      <c r="L829" s="255">
        <v>0</v>
      </c>
    </row>
    <row r="830" spans="2:12" s="220" customFormat="1" ht="15.5" x14ac:dyDescent="0.4">
      <c r="B830" s="220" t="str">
        <f>VLOOKUP(C830,[1]!Companies[#Data],3,FALSE)</f>
        <v>000120072-8</v>
      </c>
      <c r="C830" s="261" t="str">
        <f t="shared" si="27"/>
        <v>Shell Gas Supply Trinidad Limited</v>
      </c>
      <c r="D830" s="220" t="s">
        <v>2081</v>
      </c>
      <c r="E830" s="221" t="s">
        <v>2054</v>
      </c>
      <c r="F830" s="220" t="s">
        <v>996</v>
      </c>
      <c r="G830" s="220" t="s">
        <v>996</v>
      </c>
      <c r="H830" s="261" t="str">
        <f>Table10[[#This Row],[Company]]</f>
        <v>Shell Gas Supply Trinidad Limited</v>
      </c>
      <c r="I830" s="220" t="s">
        <v>1199</v>
      </c>
      <c r="J830" s="222">
        <f>'[15]Shell Gas Supply '!$E19/[4]Sheet1!$D$367</f>
        <v>5695629.8763878485</v>
      </c>
      <c r="K830" s="220" t="s">
        <v>999</v>
      </c>
      <c r="L830" s="255">
        <v>0</v>
      </c>
    </row>
    <row r="831" spans="2:12" s="220" customFormat="1" ht="31" x14ac:dyDescent="0.4">
      <c r="B831" s="220" t="str">
        <f>VLOOKUP(C831,[1]!Companies[#Data],3,FALSE)</f>
        <v>000120072-8</v>
      </c>
      <c r="C831" s="261" t="str">
        <f t="shared" si="27"/>
        <v>Shell Gas Supply Trinidad Limited</v>
      </c>
      <c r="D831" s="220" t="s">
        <v>2081</v>
      </c>
      <c r="E831" s="221" t="s">
        <v>2048</v>
      </c>
      <c r="F831" s="220" t="s">
        <v>996</v>
      </c>
      <c r="G831" s="220" t="s">
        <v>996</v>
      </c>
      <c r="H831" s="261" t="str">
        <f>Table10[[#This Row],[Company]]</f>
        <v>Shell Gas Supply Trinidad Limited</v>
      </c>
      <c r="I831" s="220" t="s">
        <v>1199</v>
      </c>
      <c r="J831" s="222">
        <f>'[15]Shell Gas Supply '!$E20/[4]Sheet1!$D$367</f>
        <v>0</v>
      </c>
      <c r="K831" s="220" t="s">
        <v>999</v>
      </c>
      <c r="L831" s="255">
        <v>0</v>
      </c>
    </row>
    <row r="832" spans="2:12" s="220" customFormat="1" ht="31" x14ac:dyDescent="0.4">
      <c r="B832" s="220" t="str">
        <f>VLOOKUP(C832,[1]!Companies[#Data],3,FALSE)</f>
        <v>000120072-8</v>
      </c>
      <c r="C832" s="261" t="str">
        <f t="shared" si="27"/>
        <v>Shell Gas Supply Trinidad Limited</v>
      </c>
      <c r="D832" s="220" t="s">
        <v>2081</v>
      </c>
      <c r="E832" s="221" t="s">
        <v>2085</v>
      </c>
      <c r="F832" s="220" t="s">
        <v>996</v>
      </c>
      <c r="G832" s="220" t="s">
        <v>996</v>
      </c>
      <c r="H832" s="261" t="str">
        <f>Table10[[#This Row],[Company]]</f>
        <v>Shell Gas Supply Trinidad Limited</v>
      </c>
      <c r="I832" s="220" t="s">
        <v>1199</v>
      </c>
      <c r="J832" s="222">
        <f>'[15]Shell Gas Supply '!$E21/[4]Sheet1!$D$367</f>
        <v>0</v>
      </c>
      <c r="K832" s="220" t="s">
        <v>999</v>
      </c>
      <c r="L832" s="255">
        <v>0</v>
      </c>
    </row>
    <row r="833" spans="2:12" s="220" customFormat="1" ht="15.5" x14ac:dyDescent="0.4">
      <c r="B833" s="220" t="str">
        <f>VLOOKUP(C833,[1]!Companies[#Data],3,FALSE)</f>
        <v>000120072-8</v>
      </c>
      <c r="C833" s="261" t="str">
        <f t="shared" si="27"/>
        <v>Shell Gas Supply Trinidad Limited</v>
      </c>
      <c r="D833" s="220" t="s">
        <v>2081</v>
      </c>
      <c r="E833" s="221" t="s">
        <v>2107</v>
      </c>
      <c r="F833" s="220" t="s">
        <v>996</v>
      </c>
      <c r="G833" s="220" t="s">
        <v>996</v>
      </c>
      <c r="H833" s="261" t="str">
        <f>Table10[[#This Row],[Company]]</f>
        <v>Shell Gas Supply Trinidad Limited</v>
      </c>
      <c r="I833" s="220" t="s">
        <v>1199</v>
      </c>
      <c r="J833" s="222">
        <f>'[15]Shell Gas Supply '!$E22/[4]Sheet1!$D$367</f>
        <v>0</v>
      </c>
      <c r="K833" s="220" t="s">
        <v>999</v>
      </c>
      <c r="L833" s="255">
        <v>0</v>
      </c>
    </row>
    <row r="834" spans="2:12" s="220" customFormat="1" ht="15.5" x14ac:dyDescent="0.4">
      <c r="B834" s="220" t="str">
        <f>VLOOKUP(C834,[1]!Companies[#Data],3,FALSE)</f>
        <v>000120072-8</v>
      </c>
      <c r="C834" s="261" t="str">
        <f t="shared" si="27"/>
        <v>Shell Gas Supply Trinidad Limited</v>
      </c>
      <c r="D834" s="220" t="s">
        <v>2081</v>
      </c>
      <c r="E834" s="221" t="s">
        <v>2075</v>
      </c>
      <c r="F834" s="220" t="s">
        <v>996</v>
      </c>
      <c r="G834" s="220" t="s">
        <v>996</v>
      </c>
      <c r="H834" s="261" t="str">
        <f>Table10[[#This Row],[Company]]</f>
        <v>Shell Gas Supply Trinidad Limited</v>
      </c>
      <c r="I834" s="220" t="s">
        <v>1199</v>
      </c>
      <c r="J834" s="222">
        <f>'[15]Shell Gas Supply '!$E23/[4]Sheet1!$D$367</f>
        <v>0</v>
      </c>
      <c r="K834" s="220" t="s">
        <v>999</v>
      </c>
      <c r="L834" s="255">
        <v>0</v>
      </c>
    </row>
    <row r="835" spans="2:12" s="220" customFormat="1" ht="15.5" x14ac:dyDescent="0.4">
      <c r="B835" s="220" t="str">
        <f>VLOOKUP(C835,[1]!Companies[#Data],3,FALSE)</f>
        <v>000120072-8</v>
      </c>
      <c r="C835" s="261" t="str">
        <f t="shared" si="27"/>
        <v>Shell Gas Supply Trinidad Limited</v>
      </c>
      <c r="D835" s="220" t="s">
        <v>2081</v>
      </c>
      <c r="E835" s="221" t="s">
        <v>2076</v>
      </c>
      <c r="F835" s="220" t="s">
        <v>996</v>
      </c>
      <c r="G835" s="220" t="s">
        <v>996</v>
      </c>
      <c r="H835" s="261" t="str">
        <f>Table10[[#This Row],[Company]]</f>
        <v>Shell Gas Supply Trinidad Limited</v>
      </c>
      <c r="I835" s="220" t="s">
        <v>1199</v>
      </c>
      <c r="J835" s="222">
        <f>'[15]Shell Gas Supply '!$E24/[4]Sheet1!$D$367</f>
        <v>0</v>
      </c>
      <c r="K835" s="220" t="s">
        <v>999</v>
      </c>
      <c r="L835" s="255">
        <v>0</v>
      </c>
    </row>
    <row r="836" spans="2:12" s="220" customFormat="1" ht="15.5" x14ac:dyDescent="0.4">
      <c r="B836" s="220" t="str">
        <f>VLOOKUP(C836,[1]!Companies[#Data],3,FALSE)</f>
        <v>000120072-8</v>
      </c>
      <c r="C836" s="261" t="str">
        <f t="shared" si="27"/>
        <v>Shell Gas Supply Trinidad Limited</v>
      </c>
      <c r="D836" s="238" t="s">
        <v>1968</v>
      </c>
      <c r="E836" s="221" t="s">
        <v>2059</v>
      </c>
      <c r="F836" s="220" t="s">
        <v>996</v>
      </c>
      <c r="G836" s="220" t="s">
        <v>996</v>
      </c>
      <c r="H836" s="261" t="str">
        <f>Table10[[#This Row],[Company]]</f>
        <v>Shell Gas Supply Trinidad Limited</v>
      </c>
      <c r="I836" s="220" t="s">
        <v>1199</v>
      </c>
      <c r="J836" s="222">
        <f>'[15]Shell Gas Supply '!$E28/[4]Sheet1!$D$367</f>
        <v>0</v>
      </c>
      <c r="K836" s="220" t="s">
        <v>999</v>
      </c>
      <c r="L836" s="255">
        <v>0</v>
      </c>
    </row>
    <row r="837" spans="2:12" s="220" customFormat="1" ht="15.5" x14ac:dyDescent="0.4">
      <c r="B837" s="220" t="str">
        <f>VLOOKUP(C837,[1]!Companies[#Data],3,FALSE)</f>
        <v>000120072-8</v>
      </c>
      <c r="C837" s="261" t="str">
        <f t="shared" si="27"/>
        <v>Shell Gas Supply Trinidad Limited</v>
      </c>
      <c r="D837" s="238" t="s">
        <v>1968</v>
      </c>
      <c r="E837" s="221" t="s">
        <v>2108</v>
      </c>
      <c r="F837" s="220" t="s">
        <v>996</v>
      </c>
      <c r="G837" s="220" t="s">
        <v>996</v>
      </c>
      <c r="H837" s="261" t="str">
        <f>Table10[[#This Row],[Company]]</f>
        <v>Shell Gas Supply Trinidad Limited</v>
      </c>
      <c r="I837" s="220" t="s">
        <v>1199</v>
      </c>
      <c r="J837" s="222">
        <f>'[15]Shell Gas Supply '!$E29/[4]Sheet1!$D$367</f>
        <v>0</v>
      </c>
      <c r="K837" s="220" t="s">
        <v>999</v>
      </c>
      <c r="L837" s="255">
        <v>0</v>
      </c>
    </row>
    <row r="838" spans="2:12" s="220" customFormat="1" ht="15.5" x14ac:dyDescent="0.4">
      <c r="B838" s="220" t="str">
        <f>VLOOKUP(C838,[1]!Companies[#Data],3,FALSE)</f>
        <v>000120072-8</v>
      </c>
      <c r="C838" s="261" t="str">
        <f t="shared" si="27"/>
        <v>Shell Gas Supply Trinidad Limited</v>
      </c>
      <c r="D838" s="238" t="s">
        <v>1968</v>
      </c>
      <c r="E838" s="221" t="s">
        <v>2083</v>
      </c>
      <c r="F838" s="220" t="s">
        <v>996</v>
      </c>
      <c r="G838" s="220" t="s">
        <v>996</v>
      </c>
      <c r="H838" s="261" t="str">
        <f>Table10[[#This Row],[Company]]</f>
        <v>Shell Gas Supply Trinidad Limited</v>
      </c>
      <c r="I838" s="220" t="s">
        <v>1199</v>
      </c>
      <c r="J838" s="222">
        <f>'[15]Shell Gas Supply '!$E30/[4]Sheet1!$D$367</f>
        <v>0</v>
      </c>
      <c r="K838" s="220" t="s">
        <v>999</v>
      </c>
      <c r="L838" s="255">
        <v>0</v>
      </c>
    </row>
    <row r="839" spans="2:12" s="220" customFormat="1" ht="15.5" x14ac:dyDescent="0.4">
      <c r="B839" s="220" t="str">
        <f>VLOOKUP(C839,[1]!Companies[#Data],3,FALSE)</f>
        <v>000120072-8</v>
      </c>
      <c r="C839" s="261" t="str">
        <f t="shared" si="27"/>
        <v>Shell Gas Supply Trinidad Limited</v>
      </c>
      <c r="D839" s="238" t="s">
        <v>1968</v>
      </c>
      <c r="E839" s="221" t="s">
        <v>2109</v>
      </c>
      <c r="F839" s="220" t="s">
        <v>996</v>
      </c>
      <c r="G839" s="220" t="s">
        <v>996</v>
      </c>
      <c r="H839" s="261" t="str">
        <f>Table10[[#This Row],[Company]]</f>
        <v>Shell Gas Supply Trinidad Limited</v>
      </c>
      <c r="I839" s="220" t="s">
        <v>1199</v>
      </c>
      <c r="J839" s="222">
        <f>'[15]Shell Gas Supply '!$E31/[4]Sheet1!$D$367</f>
        <v>0</v>
      </c>
      <c r="K839" s="220" t="s">
        <v>999</v>
      </c>
      <c r="L839" s="255">
        <v>0</v>
      </c>
    </row>
    <row r="840" spans="2:12" s="220" customFormat="1" ht="15.5" x14ac:dyDescent="0.4">
      <c r="B840" s="220" t="str">
        <f>VLOOKUP(C840,[1]!Companies[#Data],3,FALSE)</f>
        <v>000120072-8</v>
      </c>
      <c r="C840" s="261" t="str">
        <f t="shared" si="27"/>
        <v>Shell Gas Supply Trinidad Limited</v>
      </c>
      <c r="D840" s="238" t="s">
        <v>1968</v>
      </c>
      <c r="E840" s="221" t="s">
        <v>2073</v>
      </c>
      <c r="F840" s="220" t="s">
        <v>996</v>
      </c>
      <c r="G840" s="220" t="s">
        <v>996</v>
      </c>
      <c r="H840" s="261" t="str">
        <f>Table10[[#This Row],[Company]]</f>
        <v>Shell Gas Supply Trinidad Limited</v>
      </c>
      <c r="I840" s="220" t="s">
        <v>1199</v>
      </c>
      <c r="J840" s="222">
        <f>'[15]Shell Gas Supply '!$E32/[4]Sheet1!$D$367</f>
        <v>0</v>
      </c>
      <c r="K840" s="220" t="s">
        <v>999</v>
      </c>
      <c r="L840" s="255">
        <v>0</v>
      </c>
    </row>
    <row r="841" spans="2:12" s="220" customFormat="1" ht="31" x14ac:dyDescent="0.4">
      <c r="B841" s="220" t="str">
        <f>VLOOKUP(C841,[1]!Companies[#Data],3,FALSE)</f>
        <v>000120072-8</v>
      </c>
      <c r="C841" s="261" t="str">
        <f t="shared" si="27"/>
        <v>Shell Gas Supply Trinidad Limited</v>
      </c>
      <c r="D841" s="238" t="s">
        <v>1968</v>
      </c>
      <c r="E841" s="221" t="s">
        <v>2062</v>
      </c>
      <c r="F841" s="220" t="s">
        <v>996</v>
      </c>
      <c r="G841" s="220" t="s">
        <v>996</v>
      </c>
      <c r="H841" s="261" t="str">
        <f>Table10[[#This Row],[Company]]</f>
        <v>Shell Gas Supply Trinidad Limited</v>
      </c>
      <c r="I841" s="220" t="s">
        <v>1199</v>
      </c>
      <c r="J841" s="222">
        <f>'[15]Shell Gas Supply '!$E33/[4]Sheet1!$D$367</f>
        <v>0</v>
      </c>
      <c r="K841" s="220" t="s">
        <v>999</v>
      </c>
      <c r="L841" s="255">
        <v>0</v>
      </c>
    </row>
    <row r="842" spans="2:12" s="220" customFormat="1" ht="15.5" x14ac:dyDescent="0.4">
      <c r="B842" s="220" t="str">
        <f>VLOOKUP(C842,[1]!Companies[#Data],3,FALSE)</f>
        <v>000120072-8</v>
      </c>
      <c r="C842" s="261" t="str">
        <f t="shared" si="27"/>
        <v>Shell Gas Supply Trinidad Limited</v>
      </c>
      <c r="D842" s="238" t="s">
        <v>1968</v>
      </c>
      <c r="E842" s="221" t="s">
        <v>2110</v>
      </c>
      <c r="F842" s="220" t="s">
        <v>996</v>
      </c>
      <c r="G842" s="220" t="s">
        <v>996</v>
      </c>
      <c r="H842" s="261" t="str">
        <f>Table10[[#This Row],[Company]]</f>
        <v>Shell Gas Supply Trinidad Limited</v>
      </c>
      <c r="I842" s="220" t="s">
        <v>1199</v>
      </c>
      <c r="J842" s="222">
        <f>'[15]Shell Gas Supply '!$E34/[4]Sheet1!$D$367</f>
        <v>0</v>
      </c>
      <c r="K842" s="220" t="s">
        <v>999</v>
      </c>
      <c r="L842" s="255">
        <v>0</v>
      </c>
    </row>
    <row r="843" spans="2:12" s="220" customFormat="1" ht="15.5" x14ac:dyDescent="0.4">
      <c r="B843" s="220" t="str">
        <f>VLOOKUP(C843,[1]!Companies[#Data],3,FALSE)</f>
        <v>000120072-8</v>
      </c>
      <c r="C843" s="261" t="str">
        <f t="shared" si="27"/>
        <v>Shell Gas Supply Trinidad Limited</v>
      </c>
      <c r="D843" s="238" t="s">
        <v>1968</v>
      </c>
      <c r="E843" s="221" t="s">
        <v>2111</v>
      </c>
      <c r="F843" s="220" t="s">
        <v>996</v>
      </c>
      <c r="G843" s="220" t="s">
        <v>996</v>
      </c>
      <c r="H843" s="261" t="str">
        <f>Table10[[#This Row],[Company]]</f>
        <v>Shell Gas Supply Trinidad Limited</v>
      </c>
      <c r="I843" s="220" t="s">
        <v>1199</v>
      </c>
      <c r="J843" s="222">
        <f>'[15]Shell Gas Supply '!$E35/[4]Sheet1!$D$367</f>
        <v>0</v>
      </c>
      <c r="K843" s="220" t="s">
        <v>999</v>
      </c>
      <c r="L843" s="255">
        <v>0</v>
      </c>
    </row>
    <row r="844" spans="2:12" s="220" customFormat="1" ht="15.5" x14ac:dyDescent="0.4">
      <c r="B844" s="220" t="str">
        <f>VLOOKUP(C844,[1]!Companies[#Data],3,FALSE)</f>
        <v>000120072-8</v>
      </c>
      <c r="C844" s="261" t="str">
        <f t="shared" si="27"/>
        <v>Shell Gas Supply Trinidad Limited</v>
      </c>
      <c r="D844" s="238" t="s">
        <v>1968</v>
      </c>
      <c r="E844" s="221" t="s">
        <v>2112</v>
      </c>
      <c r="F844" s="220" t="s">
        <v>996</v>
      </c>
      <c r="G844" s="220" t="s">
        <v>996</v>
      </c>
      <c r="H844" s="261" t="str">
        <f>Table10[[#This Row],[Company]]</f>
        <v>Shell Gas Supply Trinidad Limited</v>
      </c>
      <c r="I844" s="220" t="s">
        <v>1199</v>
      </c>
      <c r="J844" s="222">
        <f>'[15]Shell Gas Supply '!$E36/[4]Sheet1!$D$367</f>
        <v>0</v>
      </c>
      <c r="K844" s="220" t="s">
        <v>999</v>
      </c>
      <c r="L844" s="255">
        <v>0</v>
      </c>
    </row>
    <row r="845" spans="2:12" s="220" customFormat="1" ht="15.5" x14ac:dyDescent="0.4">
      <c r="B845" s="220" t="str">
        <f>VLOOKUP(C845,[1]!Companies[#Data],3,FALSE)</f>
        <v>000120072-8</v>
      </c>
      <c r="C845" s="261" t="str">
        <f t="shared" si="27"/>
        <v>Shell Gas Supply Trinidad Limited</v>
      </c>
      <c r="D845" s="238" t="s">
        <v>1968</v>
      </c>
      <c r="E845" s="221" t="s">
        <v>2113</v>
      </c>
      <c r="F845" s="220" t="s">
        <v>996</v>
      </c>
      <c r="G845" s="220" t="s">
        <v>996</v>
      </c>
      <c r="H845" s="261" t="str">
        <f>Table10[[#This Row],[Company]]</f>
        <v>Shell Gas Supply Trinidad Limited</v>
      </c>
      <c r="I845" s="220" t="s">
        <v>1199</v>
      </c>
      <c r="J845" s="222">
        <f>'[15]Shell Gas Supply '!$E37/[4]Sheet1!$D$367</f>
        <v>0</v>
      </c>
      <c r="K845" s="220" t="s">
        <v>999</v>
      </c>
      <c r="L845" s="255">
        <v>0</v>
      </c>
    </row>
    <row r="846" spans="2:12" s="220" customFormat="1" ht="15.5" x14ac:dyDescent="0.4">
      <c r="B846" s="220" t="str">
        <f>VLOOKUP(C846,[1]!Companies[#Data],3,FALSE)</f>
        <v>000120072-8</v>
      </c>
      <c r="C846" s="261" t="str">
        <f t="shared" si="27"/>
        <v>Shell Gas Supply Trinidad Limited</v>
      </c>
      <c r="D846" s="238" t="s">
        <v>1968</v>
      </c>
      <c r="E846" s="221" t="s">
        <v>2074</v>
      </c>
      <c r="F846" s="220" t="s">
        <v>996</v>
      </c>
      <c r="G846" s="220" t="s">
        <v>996</v>
      </c>
      <c r="H846" s="261" t="str">
        <f>Table10[[#This Row],[Company]]</f>
        <v>Shell Gas Supply Trinidad Limited</v>
      </c>
      <c r="I846" s="220" t="s">
        <v>1199</v>
      </c>
      <c r="J846" s="222">
        <f>'[15]Shell Gas Supply '!$E38/[4]Sheet1!$D$367</f>
        <v>0</v>
      </c>
      <c r="K846" s="220" t="s">
        <v>999</v>
      </c>
      <c r="L846" s="255">
        <v>0</v>
      </c>
    </row>
    <row r="847" spans="2:12" s="220" customFormat="1" ht="15.5" x14ac:dyDescent="0.4">
      <c r="B847" s="220" t="str">
        <f>VLOOKUP(C847,[1]!Companies[#Data],3,FALSE)</f>
        <v>000120072-8</v>
      </c>
      <c r="C847" s="261" t="str">
        <f t="shared" si="27"/>
        <v>Shell Gas Supply Trinidad Limited</v>
      </c>
      <c r="D847" s="238" t="s">
        <v>1968</v>
      </c>
      <c r="E847" s="221" t="s">
        <v>2064</v>
      </c>
      <c r="F847" s="220" t="s">
        <v>996</v>
      </c>
      <c r="G847" s="220" t="s">
        <v>996</v>
      </c>
      <c r="H847" s="261" t="str">
        <f>Table10[[#This Row],[Company]]</f>
        <v>Shell Gas Supply Trinidad Limited</v>
      </c>
      <c r="I847" s="220" t="s">
        <v>1199</v>
      </c>
      <c r="J847" s="222">
        <f>'[15]Shell Gas Supply '!$E39/[4]Sheet1!$D$367</f>
        <v>0</v>
      </c>
      <c r="K847" s="220" t="s">
        <v>999</v>
      </c>
      <c r="L847" s="255">
        <v>0</v>
      </c>
    </row>
    <row r="848" spans="2:12" s="220" customFormat="1" ht="15.5" x14ac:dyDescent="0.4">
      <c r="B848" s="220" t="str">
        <f>VLOOKUP(C848,[1]!Companies[#Data],3,FALSE)</f>
        <v>000120072-8</v>
      </c>
      <c r="C848" s="261" t="str">
        <f t="shared" si="27"/>
        <v>Shell Gas Supply Trinidad Limited</v>
      </c>
      <c r="D848" s="238" t="s">
        <v>1968</v>
      </c>
      <c r="E848" s="221" t="s">
        <v>2065</v>
      </c>
      <c r="F848" s="220" t="s">
        <v>996</v>
      </c>
      <c r="G848" s="220" t="s">
        <v>996</v>
      </c>
      <c r="H848" s="261" t="str">
        <f>Table10[[#This Row],[Company]]</f>
        <v>Shell Gas Supply Trinidad Limited</v>
      </c>
      <c r="I848" s="220" t="s">
        <v>1199</v>
      </c>
      <c r="J848" s="222">
        <f>'[15]Shell Gas Supply '!$E40/[4]Sheet1!$D$367</f>
        <v>0</v>
      </c>
      <c r="K848" s="220" t="s">
        <v>999</v>
      </c>
      <c r="L848" s="255">
        <v>0</v>
      </c>
    </row>
    <row r="849" spans="2:12" s="220" customFormat="1" ht="15.5" x14ac:dyDescent="0.4">
      <c r="B849" s="220" t="str">
        <f>VLOOKUP(C849,[1]!Companies[#Data],3,FALSE)</f>
        <v>000120072-8</v>
      </c>
      <c r="C849" s="261" t="str">
        <f t="shared" si="27"/>
        <v>Shell Gas Supply Trinidad Limited</v>
      </c>
      <c r="D849" s="238" t="s">
        <v>1968</v>
      </c>
      <c r="E849" s="221" t="s">
        <v>2114</v>
      </c>
      <c r="F849" s="220" t="s">
        <v>996</v>
      </c>
      <c r="G849" s="220" t="s">
        <v>996</v>
      </c>
      <c r="H849" s="261" t="str">
        <f>Table10[[#This Row],[Company]]</f>
        <v>Shell Gas Supply Trinidad Limited</v>
      </c>
      <c r="I849" s="220" t="s">
        <v>1199</v>
      </c>
      <c r="J849" s="222">
        <f>'[15]Shell Gas Supply '!$E41/[4]Sheet1!$D$367</f>
        <v>0</v>
      </c>
      <c r="K849" s="220" t="s">
        <v>999</v>
      </c>
      <c r="L849" s="255">
        <v>0</v>
      </c>
    </row>
    <row r="850" spans="2:12" s="220" customFormat="1" ht="15.5" x14ac:dyDescent="0.4">
      <c r="B850" s="220" t="str">
        <f>VLOOKUP(C850,[1]!Companies[#Data],3,FALSE)</f>
        <v>000120072-8</v>
      </c>
      <c r="C850" s="261" t="str">
        <f t="shared" si="27"/>
        <v>Shell Gas Supply Trinidad Limited</v>
      </c>
      <c r="D850" s="238" t="s">
        <v>1968</v>
      </c>
      <c r="E850" s="221" t="s">
        <v>2069</v>
      </c>
      <c r="F850" s="220" t="s">
        <v>996</v>
      </c>
      <c r="G850" s="220" t="s">
        <v>996</v>
      </c>
      <c r="H850" s="261" t="str">
        <f>Table10[[#This Row],[Company]]</f>
        <v>Shell Gas Supply Trinidad Limited</v>
      </c>
      <c r="I850" s="220" t="s">
        <v>1199</v>
      </c>
      <c r="J850" s="222">
        <f>'[15]Shell Gas Supply '!$E42/[4]Sheet1!$D$367</f>
        <v>0</v>
      </c>
      <c r="K850" s="220" t="s">
        <v>999</v>
      </c>
      <c r="L850" s="255">
        <v>0</v>
      </c>
    </row>
    <row r="851" spans="2:12" s="220" customFormat="1" ht="15.5" x14ac:dyDescent="0.4">
      <c r="B851" s="220" t="str">
        <f>VLOOKUP(C851,[1]!Companies[#Data],3,FALSE)</f>
        <v>000120072-8</v>
      </c>
      <c r="C851" s="261" t="str">
        <f t="shared" si="27"/>
        <v>Shell Gas Supply Trinidad Limited</v>
      </c>
      <c r="D851" s="238" t="s">
        <v>1968</v>
      </c>
      <c r="E851" s="221" t="s">
        <v>2070</v>
      </c>
      <c r="F851" s="220" t="s">
        <v>996</v>
      </c>
      <c r="G851" s="220" t="s">
        <v>996</v>
      </c>
      <c r="H851" s="261" t="str">
        <f>Table10[[#This Row],[Company]]</f>
        <v>Shell Gas Supply Trinidad Limited</v>
      </c>
      <c r="I851" s="220" t="s">
        <v>1199</v>
      </c>
      <c r="J851" s="222">
        <f>'[15]Shell Gas Supply '!$E43/[4]Sheet1!$D$367</f>
        <v>0</v>
      </c>
      <c r="K851" s="220" t="s">
        <v>999</v>
      </c>
      <c r="L851" s="255">
        <v>0</v>
      </c>
    </row>
    <row r="852" spans="2:12" s="220" customFormat="1" ht="15.5" x14ac:dyDescent="0.4">
      <c r="B852" s="220" t="str">
        <f>VLOOKUP(C852,[1]!Companies[#Data],3,FALSE)</f>
        <v>000120072-8</v>
      </c>
      <c r="C852" s="261" t="str">
        <f t="shared" si="27"/>
        <v>Shell Gas Supply Trinidad Limited</v>
      </c>
      <c r="D852" s="238" t="s">
        <v>1968</v>
      </c>
      <c r="E852" s="221" t="s">
        <v>2115</v>
      </c>
      <c r="F852" s="220" t="s">
        <v>996</v>
      </c>
      <c r="G852" s="220" t="s">
        <v>996</v>
      </c>
      <c r="H852" s="261" t="str">
        <f>Table10[[#This Row],[Company]]</f>
        <v>Shell Gas Supply Trinidad Limited</v>
      </c>
      <c r="I852" s="220" t="s">
        <v>1199</v>
      </c>
      <c r="J852" s="222">
        <f>'[15]Shell Gas Supply '!$E44/[4]Sheet1!$D$367</f>
        <v>0</v>
      </c>
      <c r="K852" s="220" t="s">
        <v>999</v>
      </c>
      <c r="L852" s="255">
        <v>0</v>
      </c>
    </row>
    <row r="853" spans="2:12" s="220" customFormat="1" ht="15.5" x14ac:dyDescent="0.4">
      <c r="B853" s="220" t="str">
        <f>VLOOKUP(C853,[1]!Companies[#Data],3,FALSE)</f>
        <v>000120072-8</v>
      </c>
      <c r="C853" s="261" t="str">
        <f t="shared" si="27"/>
        <v>Shell Gas Supply Trinidad Limited</v>
      </c>
      <c r="D853" s="238" t="s">
        <v>1968</v>
      </c>
      <c r="E853" s="221" t="s">
        <v>2072</v>
      </c>
      <c r="F853" s="220" t="s">
        <v>996</v>
      </c>
      <c r="G853" s="220" t="s">
        <v>996</v>
      </c>
      <c r="H853" s="261" t="str">
        <f>Table10[[#This Row],[Company]]</f>
        <v>Shell Gas Supply Trinidad Limited</v>
      </c>
      <c r="I853" s="220" t="s">
        <v>1199</v>
      </c>
      <c r="J853" s="222">
        <f>'[15]Shell Gas Supply '!$E45/[4]Sheet1!$D$367</f>
        <v>0</v>
      </c>
      <c r="K853" s="220" t="s">
        <v>999</v>
      </c>
      <c r="L853" s="255">
        <v>0</v>
      </c>
    </row>
    <row r="854" spans="2:12" s="220" customFormat="1" ht="15.5" x14ac:dyDescent="0.4">
      <c r="B854" s="220" t="str">
        <f>VLOOKUP(C854,[1]!Companies[#Data],3,FALSE)</f>
        <v>000120072-8</v>
      </c>
      <c r="C854" s="261" t="str">
        <f>C853</f>
        <v>Shell Gas Supply Trinidad Limited</v>
      </c>
      <c r="D854" s="220" t="s">
        <v>2081</v>
      </c>
      <c r="E854" s="221" t="s">
        <v>2116</v>
      </c>
      <c r="F854" s="220" t="s">
        <v>996</v>
      </c>
      <c r="G854" s="220" t="s">
        <v>996</v>
      </c>
      <c r="H854" s="261" t="str">
        <f>Table10[[#This Row],[Company]]</f>
        <v>Shell Gas Supply Trinidad Limited</v>
      </c>
      <c r="I854" s="220" t="s">
        <v>1199</v>
      </c>
      <c r="J854" s="222">
        <f>'[15]Shell Gas Supply '!$E$50/[4]Sheet1!$D$367</f>
        <v>0</v>
      </c>
      <c r="K854" s="220" t="s">
        <v>999</v>
      </c>
      <c r="L854" s="255">
        <v>0</v>
      </c>
    </row>
    <row r="855" spans="2:12" s="220" customFormat="1" ht="15.5" x14ac:dyDescent="0.4">
      <c r="B855" s="220" t="str">
        <f>VLOOKUP(C855,[1]!Companies[#Data],3,FALSE)</f>
        <v>000112940-1</v>
      </c>
      <c r="C855" s="261" t="str">
        <f>'[1]Part 3 - Reporting entities'!B55</f>
        <v xml:space="preserve">Shell Trinidad and Tobago Limited </v>
      </c>
      <c r="D855" s="220" t="s">
        <v>2081</v>
      </c>
      <c r="E855" s="221" t="s">
        <v>2082</v>
      </c>
      <c r="F855" s="220" t="s">
        <v>996</v>
      </c>
      <c r="G855" s="220" t="s">
        <v>996</v>
      </c>
      <c r="H855" s="261" t="str">
        <f>Table10[[#This Row],[Company]]</f>
        <v xml:space="preserve">Shell Trinidad and Tobago Limited </v>
      </c>
      <c r="I855" s="220" t="s">
        <v>1199</v>
      </c>
      <c r="J855" s="222">
        <f>'[15]Shell T &amp; T Limited'!$E14/[4]Sheet1!$D$367</f>
        <v>47747.419313442129</v>
      </c>
      <c r="K855" s="220" t="s">
        <v>999</v>
      </c>
      <c r="L855" s="255">
        <v>0</v>
      </c>
    </row>
    <row r="856" spans="2:12" s="220" customFormat="1" ht="15.5" x14ac:dyDescent="0.4">
      <c r="B856" s="220" t="str">
        <f>VLOOKUP(C856,[1]!Companies[#Data],3,FALSE)</f>
        <v>000112940-1</v>
      </c>
      <c r="C856" s="261" t="str">
        <f>C855</f>
        <v xml:space="preserve">Shell Trinidad and Tobago Limited </v>
      </c>
      <c r="D856" s="220" t="s">
        <v>2081</v>
      </c>
      <c r="E856" s="221" t="s">
        <v>2050</v>
      </c>
      <c r="F856" s="220" t="s">
        <v>996</v>
      </c>
      <c r="G856" s="220" t="s">
        <v>996</v>
      </c>
      <c r="H856" s="261" t="str">
        <f>Table10[[#This Row],[Company]]</f>
        <v xml:space="preserve">Shell Trinidad and Tobago Limited </v>
      </c>
      <c r="I856" s="220" t="s">
        <v>1199</v>
      </c>
      <c r="J856" s="222">
        <f>'[15]Shell T &amp; T Limited'!$E15/[4]Sheet1!$D$367</f>
        <v>176690797.92322469</v>
      </c>
      <c r="K856" s="220" t="s">
        <v>999</v>
      </c>
      <c r="L856" s="255">
        <v>0</v>
      </c>
    </row>
    <row r="857" spans="2:12" s="220" customFormat="1" ht="15.5" x14ac:dyDescent="0.4">
      <c r="B857" s="220" t="str">
        <f>VLOOKUP(C857,[1]!Companies[#Data],3,FALSE)</f>
        <v>000112940-1</v>
      </c>
      <c r="C857" s="261" t="str">
        <f t="shared" ref="C857:C884" si="28">C856</f>
        <v xml:space="preserve">Shell Trinidad and Tobago Limited </v>
      </c>
      <c r="D857" s="220" t="s">
        <v>2081</v>
      </c>
      <c r="E857" s="221" t="s">
        <v>2051</v>
      </c>
      <c r="F857" s="220" t="s">
        <v>996</v>
      </c>
      <c r="G857" s="220" t="s">
        <v>996</v>
      </c>
      <c r="H857" s="261" t="str">
        <f>Table10[[#This Row],[Company]]</f>
        <v xml:space="preserve">Shell Trinidad and Tobago Limited </v>
      </c>
      <c r="I857" s="220" t="s">
        <v>1199</v>
      </c>
      <c r="J857" s="222">
        <f>'[15]Shell T &amp; T Limited'!$E16/[4]Sheet1!$D$367</f>
        <v>19709714.151062507</v>
      </c>
      <c r="K857" s="220" t="s">
        <v>999</v>
      </c>
      <c r="L857" s="255">
        <v>0</v>
      </c>
    </row>
    <row r="858" spans="2:12" s="220" customFormat="1" ht="15.5" x14ac:dyDescent="0.4">
      <c r="B858" s="220" t="str">
        <f>VLOOKUP(C858,[1]!Companies[#Data],3,FALSE)</f>
        <v>000112940-1</v>
      </c>
      <c r="C858" s="261" t="str">
        <f t="shared" si="28"/>
        <v xml:space="preserve">Shell Trinidad and Tobago Limited </v>
      </c>
      <c r="D858" s="220" t="s">
        <v>2081</v>
      </c>
      <c r="E858" s="221" t="s">
        <v>2049</v>
      </c>
      <c r="F858" s="220" t="s">
        <v>996</v>
      </c>
      <c r="G858" s="220" t="s">
        <v>996</v>
      </c>
      <c r="H858" s="261" t="str">
        <f>Table10[[#This Row],[Company]]</f>
        <v xml:space="preserve">Shell Trinidad and Tobago Limited </v>
      </c>
      <c r="I858" s="220" t="s">
        <v>1199</v>
      </c>
      <c r="J858" s="222">
        <f>'[15]Shell T &amp; T Limited'!$E17/[4]Sheet1!$D$367</f>
        <v>0</v>
      </c>
      <c r="K858" s="220" t="s">
        <v>999</v>
      </c>
      <c r="L858" s="255">
        <v>0</v>
      </c>
    </row>
    <row r="859" spans="2:12" s="220" customFormat="1" ht="15.5" x14ac:dyDescent="0.4">
      <c r="B859" s="220" t="str">
        <f>VLOOKUP(C859,[1]!Companies[#Data],3,FALSE)</f>
        <v>000112940-1</v>
      </c>
      <c r="C859" s="261" t="str">
        <f t="shared" si="28"/>
        <v xml:space="preserve">Shell Trinidad and Tobago Limited </v>
      </c>
      <c r="D859" s="220" t="s">
        <v>2081</v>
      </c>
      <c r="E859" s="221" t="s">
        <v>2057</v>
      </c>
      <c r="F859" s="220" t="s">
        <v>996</v>
      </c>
      <c r="G859" s="220" t="s">
        <v>996</v>
      </c>
      <c r="H859" s="261" t="str">
        <f>Table10[[#This Row],[Company]]</f>
        <v xml:space="preserve">Shell Trinidad and Tobago Limited </v>
      </c>
      <c r="I859" s="220" t="s">
        <v>1199</v>
      </c>
      <c r="J859" s="222">
        <f>'[15]Shell T &amp; T Limited'!$E18/[4]Sheet1!$D$367</f>
        <v>1359549.2396371786</v>
      </c>
      <c r="K859" s="220" t="s">
        <v>999</v>
      </c>
      <c r="L859" s="255">
        <v>0</v>
      </c>
    </row>
    <row r="860" spans="2:12" s="220" customFormat="1" ht="15.5" x14ac:dyDescent="0.4">
      <c r="B860" s="220" t="str">
        <f>VLOOKUP(C860,[1]!Companies[#Data],3,FALSE)</f>
        <v>000112940-1</v>
      </c>
      <c r="C860" s="261" t="str">
        <f t="shared" si="28"/>
        <v xml:space="preserve">Shell Trinidad and Tobago Limited </v>
      </c>
      <c r="D860" s="220" t="s">
        <v>2081</v>
      </c>
      <c r="E860" s="221" t="s">
        <v>2054</v>
      </c>
      <c r="F860" s="220" t="s">
        <v>996</v>
      </c>
      <c r="G860" s="220" t="s">
        <v>996</v>
      </c>
      <c r="H860" s="261" t="str">
        <f>Table10[[#This Row],[Company]]</f>
        <v xml:space="preserve">Shell Trinidad and Tobago Limited </v>
      </c>
      <c r="I860" s="220" t="s">
        <v>1199</v>
      </c>
      <c r="J860" s="222">
        <f>'[15]Shell T &amp; T Limited'!$E19/[4]Sheet1!$D$367</f>
        <v>0</v>
      </c>
      <c r="K860" s="220" t="s">
        <v>999</v>
      </c>
      <c r="L860" s="255">
        <v>0</v>
      </c>
    </row>
    <row r="861" spans="2:12" s="220" customFormat="1" ht="31" x14ac:dyDescent="0.4">
      <c r="B861" s="220" t="str">
        <f>VLOOKUP(C861,[1]!Companies[#Data],3,FALSE)</f>
        <v>000112940-1</v>
      </c>
      <c r="C861" s="261" t="str">
        <f t="shared" si="28"/>
        <v xml:space="preserve">Shell Trinidad and Tobago Limited </v>
      </c>
      <c r="D861" s="220" t="s">
        <v>2081</v>
      </c>
      <c r="E861" s="221" t="s">
        <v>2048</v>
      </c>
      <c r="F861" s="220" t="s">
        <v>996</v>
      </c>
      <c r="G861" s="220" t="s">
        <v>996</v>
      </c>
      <c r="H861" s="261" t="str">
        <f>Table10[[#This Row],[Company]]</f>
        <v xml:space="preserve">Shell Trinidad and Tobago Limited </v>
      </c>
      <c r="I861" s="220" t="s">
        <v>1199</v>
      </c>
      <c r="J861" s="222">
        <f>'[15]Shell T &amp; T Limited'!$E20/[4]Sheet1!$D$367</f>
        <v>0</v>
      </c>
      <c r="K861" s="220" t="s">
        <v>999</v>
      </c>
      <c r="L861" s="255">
        <v>0</v>
      </c>
    </row>
    <row r="862" spans="2:12" s="220" customFormat="1" ht="31" x14ac:dyDescent="0.4">
      <c r="B862" s="220" t="str">
        <f>VLOOKUP(C862,[1]!Companies[#Data],3,FALSE)</f>
        <v>000112940-1</v>
      </c>
      <c r="C862" s="261" t="str">
        <f t="shared" si="28"/>
        <v xml:space="preserve">Shell Trinidad and Tobago Limited </v>
      </c>
      <c r="D862" s="220" t="s">
        <v>2081</v>
      </c>
      <c r="E862" s="221" t="s">
        <v>2085</v>
      </c>
      <c r="F862" s="220" t="s">
        <v>996</v>
      </c>
      <c r="G862" s="220" t="s">
        <v>996</v>
      </c>
      <c r="H862" s="261" t="str">
        <f>Table10[[#This Row],[Company]]</f>
        <v xml:space="preserve">Shell Trinidad and Tobago Limited </v>
      </c>
      <c r="I862" s="220" t="s">
        <v>1199</v>
      </c>
      <c r="J862" s="222">
        <f>'[15]Shell T &amp; T Limited'!$E21/[4]Sheet1!$D$367</f>
        <v>3988307.5186969433</v>
      </c>
      <c r="K862" s="220" t="s">
        <v>999</v>
      </c>
      <c r="L862" s="255">
        <v>0</v>
      </c>
    </row>
    <row r="863" spans="2:12" s="220" customFormat="1" ht="15.5" x14ac:dyDescent="0.4">
      <c r="B863" s="220" t="str">
        <f>VLOOKUP(C863,[1]!Companies[#Data],3,FALSE)</f>
        <v>000112940-1</v>
      </c>
      <c r="C863" s="261" t="str">
        <f t="shared" si="28"/>
        <v xml:space="preserve">Shell Trinidad and Tobago Limited </v>
      </c>
      <c r="D863" s="220" t="s">
        <v>2081</v>
      </c>
      <c r="E863" s="221" t="s">
        <v>2107</v>
      </c>
      <c r="F863" s="220" t="s">
        <v>996</v>
      </c>
      <c r="G863" s="220" t="s">
        <v>996</v>
      </c>
      <c r="H863" s="261" t="str">
        <f>Table10[[#This Row],[Company]]</f>
        <v xml:space="preserve">Shell Trinidad and Tobago Limited </v>
      </c>
      <c r="I863" s="220" t="s">
        <v>1199</v>
      </c>
      <c r="J863" s="222">
        <f>'[15]Shell T &amp; T Limited'!$E22/[4]Sheet1!$D$367</f>
        <v>969583.37644283636</v>
      </c>
      <c r="K863" s="220" t="s">
        <v>999</v>
      </c>
      <c r="L863" s="255">
        <v>0</v>
      </c>
    </row>
    <row r="864" spans="2:12" s="220" customFormat="1" ht="15.5" x14ac:dyDescent="0.4">
      <c r="B864" s="220" t="str">
        <f>VLOOKUP(C864,[1]!Companies[#Data],3,FALSE)</f>
        <v>000112940-1</v>
      </c>
      <c r="C864" s="261" t="str">
        <f t="shared" si="28"/>
        <v xml:space="preserve">Shell Trinidad and Tobago Limited </v>
      </c>
      <c r="D864" s="220" t="s">
        <v>2081</v>
      </c>
      <c r="E864" s="221" t="s">
        <v>2075</v>
      </c>
      <c r="F864" s="220" t="s">
        <v>996</v>
      </c>
      <c r="G864" s="220" t="s">
        <v>996</v>
      </c>
      <c r="H864" s="261" t="str">
        <f>Table10[[#This Row],[Company]]</f>
        <v xml:space="preserve">Shell Trinidad and Tobago Limited </v>
      </c>
      <c r="I864" s="220" t="s">
        <v>1199</v>
      </c>
      <c r="J864" s="222">
        <f>'[15]Shell T &amp; T Limited'!$E23/[4]Sheet1!$D$367</f>
        <v>0</v>
      </c>
      <c r="K864" s="220" t="s">
        <v>999</v>
      </c>
      <c r="L864" s="255">
        <v>0</v>
      </c>
    </row>
    <row r="865" spans="2:12" s="220" customFormat="1" ht="15.5" x14ac:dyDescent="0.4">
      <c r="B865" s="220" t="str">
        <f>VLOOKUP(C865,[1]!Companies[#Data],3,FALSE)</f>
        <v>000112940-1</v>
      </c>
      <c r="C865" s="261" t="str">
        <f t="shared" si="28"/>
        <v xml:space="preserve">Shell Trinidad and Tobago Limited </v>
      </c>
      <c r="D865" s="220" t="s">
        <v>2081</v>
      </c>
      <c r="E865" s="221" t="s">
        <v>2076</v>
      </c>
      <c r="F865" s="220" t="s">
        <v>996</v>
      </c>
      <c r="G865" s="220" t="s">
        <v>996</v>
      </c>
      <c r="H865" s="261" t="str">
        <f>Table10[[#This Row],[Company]]</f>
        <v xml:space="preserve">Shell Trinidad and Tobago Limited </v>
      </c>
      <c r="I865" s="220" t="s">
        <v>1199</v>
      </c>
      <c r="J865" s="222">
        <f>'[15]Shell T &amp; T Limited'!$E24/[4]Sheet1!$D$367</f>
        <v>0</v>
      </c>
      <c r="K865" s="220" t="s">
        <v>999</v>
      </c>
      <c r="L865" s="255">
        <v>0</v>
      </c>
    </row>
    <row r="866" spans="2:12" s="220" customFormat="1" ht="15.5" x14ac:dyDescent="0.4">
      <c r="B866" s="220" t="str">
        <f>VLOOKUP(C866,[1]!Companies[#Data],3,FALSE)</f>
        <v>000112940-1</v>
      </c>
      <c r="C866" s="261" t="str">
        <f t="shared" si="28"/>
        <v xml:space="preserve">Shell Trinidad and Tobago Limited </v>
      </c>
      <c r="D866" s="238" t="s">
        <v>1968</v>
      </c>
      <c r="E866" s="221" t="s">
        <v>2059</v>
      </c>
      <c r="F866" s="220" t="s">
        <v>996</v>
      </c>
      <c r="G866" s="220" t="s">
        <v>996</v>
      </c>
      <c r="H866" s="261" t="str">
        <f>Table10[[#This Row],[Company]]</f>
        <v xml:space="preserve">Shell Trinidad and Tobago Limited </v>
      </c>
      <c r="I866" s="220" t="s">
        <v>1199</v>
      </c>
      <c r="J866" s="222">
        <f>'[15]Shell T &amp; T Limited'!$E28/[4]Sheet1!$D$367</f>
        <v>0</v>
      </c>
      <c r="K866" s="220" t="s">
        <v>999</v>
      </c>
      <c r="L866" s="255">
        <v>0</v>
      </c>
    </row>
    <row r="867" spans="2:12" s="220" customFormat="1" ht="15.5" x14ac:dyDescent="0.4">
      <c r="B867" s="220" t="str">
        <f>VLOOKUP(C867,[1]!Companies[#Data],3,FALSE)</f>
        <v>000112940-1</v>
      </c>
      <c r="C867" s="261" t="str">
        <f t="shared" si="28"/>
        <v xml:space="preserve">Shell Trinidad and Tobago Limited </v>
      </c>
      <c r="D867" s="238" t="s">
        <v>1968</v>
      </c>
      <c r="E867" s="221" t="s">
        <v>2108</v>
      </c>
      <c r="F867" s="220" t="s">
        <v>996</v>
      </c>
      <c r="G867" s="220" t="s">
        <v>996</v>
      </c>
      <c r="H867" s="261" t="str">
        <f>Table10[[#This Row],[Company]]</f>
        <v xml:space="preserve">Shell Trinidad and Tobago Limited </v>
      </c>
      <c r="I867" s="220" t="s">
        <v>1199</v>
      </c>
      <c r="J867" s="222">
        <f>'[15]Shell T &amp; T Limited'!$E29/[4]Sheet1!$D$367</f>
        <v>793220.77349623328</v>
      </c>
      <c r="K867" s="220" t="s">
        <v>999</v>
      </c>
      <c r="L867" s="255">
        <v>0</v>
      </c>
    </row>
    <row r="868" spans="2:12" s="220" customFormat="1" ht="15.5" x14ac:dyDescent="0.4">
      <c r="B868" s="220" t="str">
        <f>VLOOKUP(C868,[1]!Companies[#Data],3,FALSE)</f>
        <v>000112940-1</v>
      </c>
      <c r="C868" s="261" t="str">
        <f t="shared" si="28"/>
        <v xml:space="preserve">Shell Trinidad and Tobago Limited </v>
      </c>
      <c r="D868" s="238" t="s">
        <v>1968</v>
      </c>
      <c r="E868" s="221" t="s">
        <v>2083</v>
      </c>
      <c r="F868" s="220" t="s">
        <v>996</v>
      </c>
      <c r="G868" s="220" t="s">
        <v>996</v>
      </c>
      <c r="H868" s="261" t="str">
        <f>Table10[[#This Row],[Company]]</f>
        <v xml:space="preserve">Shell Trinidad and Tobago Limited </v>
      </c>
      <c r="I868" s="220" t="s">
        <v>1199</v>
      </c>
      <c r="J868" s="222">
        <f>'[15]Shell T &amp; T Limited'!$E30/[4]Sheet1!$D$367</f>
        <v>0</v>
      </c>
      <c r="K868" s="220" t="s">
        <v>999</v>
      </c>
      <c r="L868" s="255">
        <v>0</v>
      </c>
    </row>
    <row r="869" spans="2:12" s="220" customFormat="1" ht="15.5" x14ac:dyDescent="0.4">
      <c r="B869" s="220" t="str">
        <f>VLOOKUP(C869,[1]!Companies[#Data],3,FALSE)</f>
        <v>000112940-1</v>
      </c>
      <c r="C869" s="261" t="str">
        <f t="shared" si="28"/>
        <v xml:space="preserve">Shell Trinidad and Tobago Limited </v>
      </c>
      <c r="D869" s="238" t="s">
        <v>1968</v>
      </c>
      <c r="E869" s="221" t="s">
        <v>2109</v>
      </c>
      <c r="F869" s="220" t="s">
        <v>996</v>
      </c>
      <c r="G869" s="220" t="s">
        <v>996</v>
      </c>
      <c r="H869" s="261" t="str">
        <f>Table10[[#This Row],[Company]]</f>
        <v xml:space="preserve">Shell Trinidad and Tobago Limited </v>
      </c>
      <c r="I869" s="220" t="s">
        <v>1199</v>
      </c>
      <c r="J869" s="222">
        <f>'[15]Shell T &amp; T Limited'!$E31/[4]Sheet1!$D$367</f>
        <v>0</v>
      </c>
      <c r="K869" s="220" t="s">
        <v>999</v>
      </c>
      <c r="L869" s="255">
        <v>0</v>
      </c>
    </row>
    <row r="870" spans="2:12" s="220" customFormat="1" ht="15.5" x14ac:dyDescent="0.4">
      <c r="B870" s="220" t="str">
        <f>VLOOKUP(C870,[1]!Companies[#Data],3,FALSE)</f>
        <v>000112940-1</v>
      </c>
      <c r="C870" s="261" t="str">
        <f t="shared" si="28"/>
        <v xml:space="preserve">Shell Trinidad and Tobago Limited </v>
      </c>
      <c r="D870" s="238" t="s">
        <v>1968</v>
      </c>
      <c r="E870" s="221" t="s">
        <v>2073</v>
      </c>
      <c r="F870" s="220" t="s">
        <v>996</v>
      </c>
      <c r="G870" s="220" t="s">
        <v>996</v>
      </c>
      <c r="H870" s="261" t="str">
        <f>Table10[[#This Row],[Company]]</f>
        <v xml:space="preserve">Shell Trinidad and Tobago Limited </v>
      </c>
      <c r="I870" s="220" t="s">
        <v>1199</v>
      </c>
      <c r="J870" s="222">
        <f>'[15]Shell T &amp; T Limited'!$E32/[4]Sheet1!$D$367</f>
        <v>0</v>
      </c>
      <c r="K870" s="220" t="s">
        <v>999</v>
      </c>
      <c r="L870" s="255">
        <v>0</v>
      </c>
    </row>
    <row r="871" spans="2:12" s="220" customFormat="1" ht="31" x14ac:dyDescent="0.4">
      <c r="B871" s="220" t="str">
        <f>VLOOKUP(C871,[1]!Companies[#Data],3,FALSE)</f>
        <v>000112940-1</v>
      </c>
      <c r="C871" s="261" t="str">
        <f t="shared" si="28"/>
        <v xml:space="preserve">Shell Trinidad and Tobago Limited </v>
      </c>
      <c r="D871" s="238" t="s">
        <v>1968</v>
      </c>
      <c r="E871" s="221" t="s">
        <v>2062</v>
      </c>
      <c r="F871" s="220" t="s">
        <v>996</v>
      </c>
      <c r="G871" s="220" t="s">
        <v>996</v>
      </c>
      <c r="H871" s="261" t="str">
        <f>Table10[[#This Row],[Company]]</f>
        <v xml:space="preserve">Shell Trinidad and Tobago Limited </v>
      </c>
      <c r="I871" s="220" t="s">
        <v>1199</v>
      </c>
      <c r="J871" s="222">
        <f>'[15]Shell T &amp; T Limited'!$E33/[4]Sheet1!$D$367</f>
        <v>385179325.31888825</v>
      </c>
      <c r="K871" s="220" t="s">
        <v>999</v>
      </c>
      <c r="L871" s="255">
        <v>0</v>
      </c>
    </row>
    <row r="872" spans="2:12" s="220" customFormat="1" ht="15.5" x14ac:dyDescent="0.4">
      <c r="B872" s="220" t="str">
        <f>VLOOKUP(C872,[1]!Companies[#Data],3,FALSE)</f>
        <v>000112940-1</v>
      </c>
      <c r="C872" s="261" t="str">
        <f t="shared" si="28"/>
        <v xml:space="preserve">Shell Trinidad and Tobago Limited </v>
      </c>
      <c r="D872" s="238" t="s">
        <v>1968</v>
      </c>
      <c r="E872" s="221" t="s">
        <v>2110</v>
      </c>
      <c r="F872" s="220" t="s">
        <v>996</v>
      </c>
      <c r="G872" s="220" t="s">
        <v>996</v>
      </c>
      <c r="H872" s="261" t="str">
        <f>Table10[[#This Row],[Company]]</f>
        <v xml:space="preserve">Shell Trinidad and Tobago Limited </v>
      </c>
      <c r="I872" s="220" t="s">
        <v>1199</v>
      </c>
      <c r="J872" s="222">
        <f>'[15]Shell T &amp; T Limited'!$E34/[4]Sheet1!$D$367</f>
        <v>0</v>
      </c>
      <c r="K872" s="220" t="s">
        <v>999</v>
      </c>
      <c r="L872" s="255">
        <v>0</v>
      </c>
    </row>
    <row r="873" spans="2:12" s="220" customFormat="1" ht="15.5" x14ac:dyDescent="0.4">
      <c r="B873" s="220" t="str">
        <f>VLOOKUP(C873,[1]!Companies[#Data],3,FALSE)</f>
        <v>000112940-1</v>
      </c>
      <c r="C873" s="261" t="str">
        <f t="shared" si="28"/>
        <v xml:space="preserve">Shell Trinidad and Tobago Limited </v>
      </c>
      <c r="D873" s="238" t="s">
        <v>1968</v>
      </c>
      <c r="E873" s="221" t="s">
        <v>2111</v>
      </c>
      <c r="F873" s="220" t="s">
        <v>996</v>
      </c>
      <c r="G873" s="220" t="s">
        <v>996</v>
      </c>
      <c r="H873" s="261" t="str">
        <f>Table10[[#This Row],[Company]]</f>
        <v xml:space="preserve">Shell Trinidad and Tobago Limited </v>
      </c>
      <c r="I873" s="220" t="s">
        <v>1199</v>
      </c>
      <c r="J873" s="222">
        <f>'[15]Shell T &amp; T Limited'!$E35/[4]Sheet1!$D$367</f>
        <v>0</v>
      </c>
      <c r="K873" s="220" t="s">
        <v>999</v>
      </c>
      <c r="L873" s="255">
        <v>0</v>
      </c>
    </row>
    <row r="874" spans="2:12" s="220" customFormat="1" ht="15.5" x14ac:dyDescent="0.4">
      <c r="B874" s="220" t="str">
        <f>VLOOKUP(C874,[1]!Companies[#Data],3,FALSE)</f>
        <v>000112940-1</v>
      </c>
      <c r="C874" s="261" t="str">
        <f t="shared" si="28"/>
        <v xml:space="preserve">Shell Trinidad and Tobago Limited </v>
      </c>
      <c r="D874" s="238" t="s">
        <v>1968</v>
      </c>
      <c r="E874" s="221" t="s">
        <v>2112</v>
      </c>
      <c r="F874" s="220" t="s">
        <v>996</v>
      </c>
      <c r="G874" s="220" t="s">
        <v>996</v>
      </c>
      <c r="H874" s="261" t="str">
        <f>Table10[[#This Row],[Company]]</f>
        <v xml:space="preserve">Shell Trinidad and Tobago Limited </v>
      </c>
      <c r="I874" s="220" t="s">
        <v>1199</v>
      </c>
      <c r="J874" s="222">
        <f>'[15]Shell T &amp; T Limited'!$E36/[4]Sheet1!$D$367</f>
        <v>0</v>
      </c>
      <c r="K874" s="220" t="s">
        <v>999</v>
      </c>
      <c r="L874" s="255">
        <v>0</v>
      </c>
    </row>
    <row r="875" spans="2:12" s="220" customFormat="1" ht="15.5" x14ac:dyDescent="0.4">
      <c r="B875" s="220" t="str">
        <f>VLOOKUP(C875,[1]!Companies[#Data],3,FALSE)</f>
        <v>000112940-1</v>
      </c>
      <c r="C875" s="261" t="str">
        <f t="shared" si="28"/>
        <v xml:space="preserve">Shell Trinidad and Tobago Limited </v>
      </c>
      <c r="D875" s="238" t="s">
        <v>1968</v>
      </c>
      <c r="E875" s="221" t="s">
        <v>2113</v>
      </c>
      <c r="F875" s="220" t="s">
        <v>996</v>
      </c>
      <c r="G875" s="220" t="s">
        <v>996</v>
      </c>
      <c r="H875" s="261" t="str">
        <f>Table10[[#This Row],[Company]]</f>
        <v xml:space="preserve">Shell Trinidad and Tobago Limited </v>
      </c>
      <c r="I875" s="220" t="s">
        <v>1199</v>
      </c>
      <c r="J875" s="222">
        <f>'[15]Shell T &amp; T Limited'!$E37/[4]Sheet1!$D$367</f>
        <v>0</v>
      </c>
      <c r="K875" s="220" t="s">
        <v>999</v>
      </c>
      <c r="L875" s="255">
        <v>0</v>
      </c>
    </row>
    <row r="876" spans="2:12" s="220" customFormat="1" ht="15.5" x14ac:dyDescent="0.4">
      <c r="B876" s="220" t="str">
        <f>VLOOKUP(C876,[1]!Companies[#Data],3,FALSE)</f>
        <v>000112940-1</v>
      </c>
      <c r="C876" s="261" t="str">
        <f t="shared" si="28"/>
        <v xml:space="preserve">Shell Trinidad and Tobago Limited </v>
      </c>
      <c r="D876" s="238" t="s">
        <v>1968</v>
      </c>
      <c r="E876" s="221" t="s">
        <v>2074</v>
      </c>
      <c r="F876" s="220" t="s">
        <v>996</v>
      </c>
      <c r="G876" s="220" t="s">
        <v>996</v>
      </c>
      <c r="H876" s="261" t="str">
        <f>Table10[[#This Row],[Company]]</f>
        <v xml:space="preserve">Shell Trinidad and Tobago Limited </v>
      </c>
      <c r="I876" s="220" t="s">
        <v>1199</v>
      </c>
      <c r="J876" s="222">
        <f>'[15]Shell T &amp; T Limited'!$E38/[4]Sheet1!$D$367</f>
        <v>0</v>
      </c>
      <c r="K876" s="220" t="s">
        <v>999</v>
      </c>
      <c r="L876" s="255">
        <v>0</v>
      </c>
    </row>
    <row r="877" spans="2:12" s="220" customFormat="1" ht="15.5" x14ac:dyDescent="0.4">
      <c r="B877" s="220" t="str">
        <f>VLOOKUP(C877,[1]!Companies[#Data],3,FALSE)</f>
        <v>000112940-1</v>
      </c>
      <c r="C877" s="261" t="str">
        <f t="shared" si="28"/>
        <v xml:space="preserve">Shell Trinidad and Tobago Limited </v>
      </c>
      <c r="D877" s="238" t="s">
        <v>1968</v>
      </c>
      <c r="E877" s="221" t="s">
        <v>2064</v>
      </c>
      <c r="F877" s="220" t="s">
        <v>996</v>
      </c>
      <c r="G877" s="220" t="s">
        <v>996</v>
      </c>
      <c r="H877" s="261" t="str">
        <f>Table10[[#This Row],[Company]]</f>
        <v xml:space="preserve">Shell Trinidad and Tobago Limited </v>
      </c>
      <c r="I877" s="220" t="s">
        <v>1199</v>
      </c>
      <c r="J877" s="222">
        <f>'[15]Shell T &amp; T Limited'!$E39/[4]Sheet1!$D$367</f>
        <v>0</v>
      </c>
      <c r="K877" s="220" t="s">
        <v>999</v>
      </c>
      <c r="L877" s="255">
        <v>0</v>
      </c>
    </row>
    <row r="878" spans="2:12" s="220" customFormat="1" ht="15.5" x14ac:dyDescent="0.4">
      <c r="B878" s="220" t="str">
        <f>VLOOKUP(C878,[1]!Companies[#Data],3,FALSE)</f>
        <v>000112940-1</v>
      </c>
      <c r="C878" s="261" t="str">
        <f t="shared" si="28"/>
        <v xml:space="preserve">Shell Trinidad and Tobago Limited </v>
      </c>
      <c r="D878" s="238" t="s">
        <v>1968</v>
      </c>
      <c r="E878" s="221" t="s">
        <v>2065</v>
      </c>
      <c r="F878" s="220" t="s">
        <v>996</v>
      </c>
      <c r="G878" s="220" t="s">
        <v>996</v>
      </c>
      <c r="H878" s="261" t="str">
        <f>Table10[[#This Row],[Company]]</f>
        <v xml:space="preserve">Shell Trinidad and Tobago Limited </v>
      </c>
      <c r="I878" s="220" t="s">
        <v>1199</v>
      </c>
      <c r="J878" s="222">
        <f>'[15]Shell T &amp; T Limited'!$E40/[4]Sheet1!$D$367</f>
        <v>0</v>
      </c>
      <c r="K878" s="220" t="s">
        <v>999</v>
      </c>
      <c r="L878" s="255">
        <v>0</v>
      </c>
    </row>
    <row r="879" spans="2:12" s="220" customFormat="1" ht="15.5" x14ac:dyDescent="0.4">
      <c r="B879" s="220" t="str">
        <f>VLOOKUP(C879,[1]!Companies[#Data],3,FALSE)</f>
        <v>000112940-1</v>
      </c>
      <c r="C879" s="261" t="str">
        <f t="shared" si="28"/>
        <v xml:space="preserve">Shell Trinidad and Tobago Limited </v>
      </c>
      <c r="D879" s="238" t="s">
        <v>1968</v>
      </c>
      <c r="E879" s="221" t="s">
        <v>2114</v>
      </c>
      <c r="F879" s="220" t="s">
        <v>996</v>
      </c>
      <c r="G879" s="220" t="s">
        <v>996</v>
      </c>
      <c r="H879" s="261" t="str">
        <f>Table10[[#This Row],[Company]]</f>
        <v xml:space="preserve">Shell Trinidad and Tobago Limited </v>
      </c>
      <c r="I879" s="220" t="s">
        <v>1199</v>
      </c>
      <c r="J879" s="222">
        <f>'[15]Shell T &amp; T Limited'!$E41/[4]Sheet1!$D$367</f>
        <v>0</v>
      </c>
      <c r="K879" s="220" t="s">
        <v>999</v>
      </c>
      <c r="L879" s="255">
        <v>0</v>
      </c>
    </row>
    <row r="880" spans="2:12" s="220" customFormat="1" ht="15.5" x14ac:dyDescent="0.4">
      <c r="B880" s="220" t="str">
        <f>VLOOKUP(C880,[1]!Companies[#Data],3,FALSE)</f>
        <v>000112940-1</v>
      </c>
      <c r="C880" s="261" t="str">
        <f t="shared" si="28"/>
        <v xml:space="preserve">Shell Trinidad and Tobago Limited </v>
      </c>
      <c r="D880" s="238" t="s">
        <v>1968</v>
      </c>
      <c r="E880" s="221" t="s">
        <v>2069</v>
      </c>
      <c r="F880" s="220" t="s">
        <v>996</v>
      </c>
      <c r="G880" s="220" t="s">
        <v>996</v>
      </c>
      <c r="H880" s="261" t="str">
        <f>Table10[[#This Row],[Company]]</f>
        <v xml:space="preserve">Shell Trinidad and Tobago Limited </v>
      </c>
      <c r="I880" s="220" t="s">
        <v>1199</v>
      </c>
      <c r="J880" s="222">
        <f>'[15]Shell T &amp; T Limited'!$E42/[4]Sheet1!$D$367</f>
        <v>0</v>
      </c>
      <c r="K880" s="220" t="s">
        <v>999</v>
      </c>
      <c r="L880" s="255">
        <v>0</v>
      </c>
    </row>
    <row r="881" spans="2:12" s="220" customFormat="1" ht="15.5" x14ac:dyDescent="0.4">
      <c r="B881" s="220" t="str">
        <f>VLOOKUP(C881,[1]!Companies[#Data],3,FALSE)</f>
        <v>000112940-1</v>
      </c>
      <c r="C881" s="261" t="str">
        <f t="shared" si="28"/>
        <v xml:space="preserve">Shell Trinidad and Tobago Limited </v>
      </c>
      <c r="D881" s="238" t="s">
        <v>1968</v>
      </c>
      <c r="E881" s="221" t="s">
        <v>2070</v>
      </c>
      <c r="F881" s="220" t="s">
        <v>996</v>
      </c>
      <c r="G881" s="220" t="s">
        <v>996</v>
      </c>
      <c r="H881" s="261" t="str">
        <f>Table10[[#This Row],[Company]]</f>
        <v xml:space="preserve">Shell Trinidad and Tobago Limited </v>
      </c>
      <c r="I881" s="220" t="s">
        <v>1199</v>
      </c>
      <c r="J881" s="222">
        <f>'[15]Shell T &amp; T Limited'!$E43/[4]Sheet1!$D$367</f>
        <v>0</v>
      </c>
      <c r="K881" s="220" t="s">
        <v>999</v>
      </c>
      <c r="L881" s="255">
        <v>0</v>
      </c>
    </row>
    <row r="882" spans="2:12" s="220" customFormat="1" ht="15.5" x14ac:dyDescent="0.4">
      <c r="B882" s="220" t="str">
        <f>VLOOKUP(C882,[1]!Companies[#Data],3,FALSE)</f>
        <v>000112940-1</v>
      </c>
      <c r="C882" s="261" t="str">
        <f t="shared" si="28"/>
        <v xml:space="preserve">Shell Trinidad and Tobago Limited </v>
      </c>
      <c r="D882" s="238" t="s">
        <v>1968</v>
      </c>
      <c r="E882" s="221" t="s">
        <v>2115</v>
      </c>
      <c r="F882" s="220" t="s">
        <v>996</v>
      </c>
      <c r="G882" s="220" t="s">
        <v>996</v>
      </c>
      <c r="H882" s="261" t="str">
        <f>Table10[[#This Row],[Company]]</f>
        <v xml:space="preserve">Shell Trinidad and Tobago Limited </v>
      </c>
      <c r="I882" s="220" t="s">
        <v>1199</v>
      </c>
      <c r="J882" s="222">
        <f>'[15]Shell T &amp; T Limited'!$E44/[4]Sheet1!$D$367</f>
        <v>0</v>
      </c>
      <c r="K882" s="220" t="s">
        <v>999</v>
      </c>
      <c r="L882" s="255">
        <v>0</v>
      </c>
    </row>
    <row r="883" spans="2:12" s="220" customFormat="1" ht="15.5" x14ac:dyDescent="0.4">
      <c r="B883" s="220" t="str">
        <f>VLOOKUP(C883,[1]!Companies[#Data],3,FALSE)</f>
        <v>000112940-1</v>
      </c>
      <c r="C883" s="261" t="str">
        <f t="shared" si="28"/>
        <v xml:space="preserve">Shell Trinidad and Tobago Limited </v>
      </c>
      <c r="D883" s="238" t="s">
        <v>1968</v>
      </c>
      <c r="E883" s="221" t="s">
        <v>2072</v>
      </c>
      <c r="F883" s="220" t="s">
        <v>996</v>
      </c>
      <c r="G883" s="220" t="s">
        <v>996</v>
      </c>
      <c r="H883" s="261" t="str">
        <f>Table10[[#This Row],[Company]]</f>
        <v xml:space="preserve">Shell Trinidad and Tobago Limited </v>
      </c>
      <c r="I883" s="220" t="s">
        <v>1199</v>
      </c>
      <c r="J883" s="222">
        <f>'[15]Shell T &amp; T Limited'!$E45/[4]Sheet1!$D$367</f>
        <v>188277353.88616812</v>
      </c>
      <c r="K883" s="220" t="s">
        <v>999</v>
      </c>
      <c r="L883" s="255">
        <v>0</v>
      </c>
    </row>
    <row r="884" spans="2:12" s="220" customFormat="1" ht="15.5" x14ac:dyDescent="0.4">
      <c r="B884" s="220" t="str">
        <f>VLOOKUP(C884,[1]!Companies[#Data],3,FALSE)</f>
        <v>000112940-1</v>
      </c>
      <c r="C884" s="261" t="str">
        <f t="shared" si="28"/>
        <v xml:space="preserve">Shell Trinidad and Tobago Limited </v>
      </c>
      <c r="D884" s="220" t="s">
        <v>2081</v>
      </c>
      <c r="E884" s="221" t="s">
        <v>2116</v>
      </c>
      <c r="F884" s="220" t="s">
        <v>996</v>
      </c>
      <c r="G884" s="220" t="s">
        <v>996</v>
      </c>
      <c r="H884" s="261" t="str">
        <f>Table10[[#This Row],[Company]]</f>
        <v xml:space="preserve">Shell Trinidad and Tobago Limited </v>
      </c>
      <c r="I884" s="220" t="s">
        <v>1199</v>
      </c>
      <c r="J884" s="222">
        <f>'[15]Shell T &amp; T Limited'!$E$50/[4]Sheet1!$D$367</f>
        <v>0</v>
      </c>
      <c r="K884" s="220" t="s">
        <v>999</v>
      </c>
      <c r="L884" s="255">
        <v>0</v>
      </c>
    </row>
    <row r="885" spans="2:12" s="220" customFormat="1" ht="15.5" x14ac:dyDescent="0.4">
      <c r="B885" s="220" t="str">
        <f>VLOOKUP(C885,[1]!Companies[#Data],3,FALSE)</f>
        <v>000121251-2</v>
      </c>
      <c r="C885" s="261" t="str">
        <f>'[1]Part 3 - Reporting entities'!B56</f>
        <v>Point Fortin LNG Exports Limited</v>
      </c>
      <c r="D885" s="220" t="s">
        <v>2081</v>
      </c>
      <c r="E885" s="221" t="s">
        <v>2082</v>
      </c>
      <c r="F885" s="220" t="s">
        <v>996</v>
      </c>
      <c r="G885" s="220" t="s">
        <v>996</v>
      </c>
      <c r="H885" s="261" t="str">
        <f>Table10[[#This Row],[Company]]</f>
        <v>Point Fortin LNG Exports Limited</v>
      </c>
      <c r="I885" s="220" t="s">
        <v>1199</v>
      </c>
      <c r="J885" s="222">
        <f>'[15]Point Fortin LNG Exports Ltd.'!$E14/[4]Sheet1!$D$367</f>
        <v>0</v>
      </c>
      <c r="K885" s="220" t="s">
        <v>999</v>
      </c>
      <c r="L885" s="255">
        <v>0</v>
      </c>
    </row>
    <row r="886" spans="2:12" s="220" customFormat="1" ht="15.5" x14ac:dyDescent="0.4">
      <c r="B886" s="220" t="str">
        <f>VLOOKUP(C886,[1]!Companies[#Data],3,FALSE)</f>
        <v>000121251-2</v>
      </c>
      <c r="C886" s="261" t="str">
        <f>C885</f>
        <v>Point Fortin LNG Exports Limited</v>
      </c>
      <c r="D886" s="220" t="s">
        <v>2081</v>
      </c>
      <c r="E886" s="221" t="s">
        <v>2050</v>
      </c>
      <c r="F886" s="220" t="s">
        <v>996</v>
      </c>
      <c r="G886" s="220" t="s">
        <v>996</v>
      </c>
      <c r="H886" s="261" t="str">
        <f>Table10[[#This Row],[Company]]</f>
        <v>Point Fortin LNG Exports Limited</v>
      </c>
      <c r="I886" s="220" t="s">
        <v>1199</v>
      </c>
      <c r="J886" s="222">
        <f>'[15]Point Fortin LNG Exports Ltd.'!$E15/[4]Sheet1!$D$367</f>
        <v>0</v>
      </c>
      <c r="K886" s="220" t="s">
        <v>999</v>
      </c>
      <c r="L886" s="255">
        <v>0</v>
      </c>
    </row>
    <row r="887" spans="2:12" s="220" customFormat="1" ht="15.5" x14ac:dyDescent="0.4">
      <c r="B887" s="220" t="str">
        <f>VLOOKUP(C887,[1]!Companies[#Data],3,FALSE)</f>
        <v>000121251-2</v>
      </c>
      <c r="C887" s="261" t="str">
        <f t="shared" ref="C887:C914" si="29">C886</f>
        <v>Point Fortin LNG Exports Limited</v>
      </c>
      <c r="D887" s="220" t="s">
        <v>2081</v>
      </c>
      <c r="E887" s="221" t="s">
        <v>2051</v>
      </c>
      <c r="F887" s="220" t="s">
        <v>996</v>
      </c>
      <c r="G887" s="220" t="s">
        <v>996</v>
      </c>
      <c r="H887" s="261" t="str">
        <f>Table10[[#This Row],[Company]]</f>
        <v>Point Fortin LNG Exports Limited</v>
      </c>
      <c r="I887" s="220" t="s">
        <v>1199</v>
      </c>
      <c r="J887" s="222">
        <f>'[15]Point Fortin LNG Exports Ltd.'!$E16/[4]Sheet1!$D$367</f>
        <v>0</v>
      </c>
      <c r="K887" s="220" t="s">
        <v>999</v>
      </c>
      <c r="L887" s="255">
        <v>0</v>
      </c>
    </row>
    <row r="888" spans="2:12" s="220" customFormat="1" ht="15.5" x14ac:dyDescent="0.4">
      <c r="B888" s="220" t="str">
        <f>VLOOKUP(C888,[1]!Companies[#Data],3,FALSE)</f>
        <v>000121251-2</v>
      </c>
      <c r="C888" s="261" t="str">
        <f t="shared" si="29"/>
        <v>Point Fortin LNG Exports Limited</v>
      </c>
      <c r="D888" s="220" t="s">
        <v>2081</v>
      </c>
      <c r="E888" s="221" t="s">
        <v>2049</v>
      </c>
      <c r="F888" s="220" t="s">
        <v>996</v>
      </c>
      <c r="G888" s="220" t="s">
        <v>996</v>
      </c>
      <c r="H888" s="261" t="str">
        <f>Table10[[#This Row],[Company]]</f>
        <v>Point Fortin LNG Exports Limited</v>
      </c>
      <c r="I888" s="220" t="s">
        <v>1199</v>
      </c>
      <c r="J888" s="222">
        <f>'[15]Point Fortin LNG Exports Ltd.'!$E17/[4]Sheet1!$D$367</f>
        <v>5985581.5594346477</v>
      </c>
      <c r="K888" s="220" t="s">
        <v>999</v>
      </c>
      <c r="L888" s="255">
        <v>0</v>
      </c>
    </row>
    <row r="889" spans="2:12" s="220" customFormat="1" ht="15.5" x14ac:dyDescent="0.4">
      <c r="B889" s="220" t="str">
        <f>VLOOKUP(C889,[1]!Companies[#Data],3,FALSE)</f>
        <v>000121251-2</v>
      </c>
      <c r="C889" s="261" t="str">
        <f t="shared" si="29"/>
        <v>Point Fortin LNG Exports Limited</v>
      </c>
      <c r="D889" s="220" t="s">
        <v>2081</v>
      </c>
      <c r="E889" s="221" t="s">
        <v>2057</v>
      </c>
      <c r="F889" s="220" t="s">
        <v>996</v>
      </c>
      <c r="G889" s="220" t="s">
        <v>996</v>
      </c>
      <c r="H889" s="261" t="str">
        <f>Table10[[#This Row],[Company]]</f>
        <v>Point Fortin LNG Exports Limited</v>
      </c>
      <c r="I889" s="220" t="s">
        <v>1199</v>
      </c>
      <c r="J889" s="222">
        <f>'[15]Point Fortin LNG Exports Ltd.'!$E18/[4]Sheet1!$D$367</f>
        <v>3136924.0388360606</v>
      </c>
      <c r="K889" s="220" t="s">
        <v>999</v>
      </c>
      <c r="L889" s="255">
        <v>0</v>
      </c>
    </row>
    <row r="890" spans="2:12" s="220" customFormat="1" ht="15.5" x14ac:dyDescent="0.4">
      <c r="B890" s="220" t="str">
        <f>VLOOKUP(C890,[1]!Companies[#Data],3,FALSE)</f>
        <v>000121251-2</v>
      </c>
      <c r="C890" s="261" t="str">
        <f t="shared" si="29"/>
        <v>Point Fortin LNG Exports Limited</v>
      </c>
      <c r="D890" s="220" t="s">
        <v>2081</v>
      </c>
      <c r="E890" s="221" t="s">
        <v>2054</v>
      </c>
      <c r="F890" s="220" t="s">
        <v>996</v>
      </c>
      <c r="G890" s="220" t="s">
        <v>996</v>
      </c>
      <c r="H890" s="261" t="str">
        <f>Table10[[#This Row],[Company]]</f>
        <v>Point Fortin LNG Exports Limited</v>
      </c>
      <c r="I890" s="220" t="s">
        <v>1199</v>
      </c>
      <c r="J890" s="222">
        <f>'[15]Point Fortin LNG Exports Ltd.'!$E19/[4]Sheet1!$D$367</f>
        <v>5418914.0964151993</v>
      </c>
      <c r="K890" s="220" t="s">
        <v>999</v>
      </c>
      <c r="L890" s="255">
        <v>0</v>
      </c>
    </row>
    <row r="891" spans="2:12" s="220" customFormat="1" ht="31" x14ac:dyDescent="0.4">
      <c r="B891" s="220" t="str">
        <f>VLOOKUP(C891,[1]!Companies[#Data],3,FALSE)</f>
        <v>000121251-2</v>
      </c>
      <c r="C891" s="261" t="str">
        <f t="shared" si="29"/>
        <v>Point Fortin LNG Exports Limited</v>
      </c>
      <c r="D891" s="220" t="s">
        <v>2081</v>
      </c>
      <c r="E891" s="221" t="s">
        <v>2048</v>
      </c>
      <c r="F891" s="220" t="s">
        <v>996</v>
      </c>
      <c r="G891" s="220" t="s">
        <v>996</v>
      </c>
      <c r="H891" s="261" t="str">
        <f>Table10[[#This Row],[Company]]</f>
        <v>Point Fortin LNG Exports Limited</v>
      </c>
      <c r="I891" s="220" t="s">
        <v>1199</v>
      </c>
      <c r="J891" s="222">
        <f>'[15]Point Fortin LNG Exports Ltd.'!$E20/[4]Sheet1!$D$367</f>
        <v>0</v>
      </c>
      <c r="K891" s="220" t="s">
        <v>999</v>
      </c>
      <c r="L891" s="255">
        <v>0</v>
      </c>
    </row>
    <row r="892" spans="2:12" s="220" customFormat="1" ht="31" x14ac:dyDescent="0.4">
      <c r="B892" s="220" t="str">
        <f>VLOOKUP(C892,[1]!Companies[#Data],3,FALSE)</f>
        <v>000121251-2</v>
      </c>
      <c r="C892" s="261" t="str">
        <f t="shared" si="29"/>
        <v>Point Fortin LNG Exports Limited</v>
      </c>
      <c r="D892" s="220" t="s">
        <v>2081</v>
      </c>
      <c r="E892" s="221" t="s">
        <v>2085</v>
      </c>
      <c r="F892" s="220" t="s">
        <v>996</v>
      </c>
      <c r="G892" s="220" t="s">
        <v>996</v>
      </c>
      <c r="H892" s="261" t="str">
        <f>Table10[[#This Row],[Company]]</f>
        <v>Point Fortin LNG Exports Limited</v>
      </c>
      <c r="I892" s="220" t="s">
        <v>1199</v>
      </c>
      <c r="J892" s="222">
        <f>'[15]Point Fortin LNG Exports Ltd.'!$E21/[4]Sheet1!$D$367</f>
        <v>0</v>
      </c>
      <c r="K892" s="220" t="s">
        <v>999</v>
      </c>
      <c r="L892" s="255">
        <v>0</v>
      </c>
    </row>
    <row r="893" spans="2:12" s="220" customFormat="1" ht="15.5" x14ac:dyDescent="0.4">
      <c r="B893" s="220" t="str">
        <f>VLOOKUP(C893,[1]!Companies[#Data],3,FALSE)</f>
        <v>000121251-2</v>
      </c>
      <c r="C893" s="261" t="str">
        <f t="shared" si="29"/>
        <v>Point Fortin LNG Exports Limited</v>
      </c>
      <c r="D893" s="220" t="s">
        <v>2081</v>
      </c>
      <c r="E893" s="221" t="s">
        <v>2107</v>
      </c>
      <c r="F893" s="220" t="s">
        <v>996</v>
      </c>
      <c r="G893" s="220" t="s">
        <v>996</v>
      </c>
      <c r="H893" s="261" t="str">
        <f>Table10[[#This Row],[Company]]</f>
        <v>Point Fortin LNG Exports Limited</v>
      </c>
      <c r="I893" s="220" t="s">
        <v>1199</v>
      </c>
      <c r="J893" s="222">
        <f>'[15]Point Fortin LNG Exports Ltd.'!$E22/[4]Sheet1!$D$367</f>
        <v>0</v>
      </c>
      <c r="K893" s="220" t="s">
        <v>999</v>
      </c>
      <c r="L893" s="255">
        <v>0</v>
      </c>
    </row>
    <row r="894" spans="2:12" s="220" customFormat="1" ht="15.5" x14ac:dyDescent="0.4">
      <c r="B894" s="220" t="str">
        <f>VLOOKUP(C894,[1]!Companies[#Data],3,FALSE)</f>
        <v>000121251-2</v>
      </c>
      <c r="C894" s="261" t="str">
        <f t="shared" si="29"/>
        <v>Point Fortin LNG Exports Limited</v>
      </c>
      <c r="D894" s="220" t="s">
        <v>2081</v>
      </c>
      <c r="E894" s="221" t="s">
        <v>2075</v>
      </c>
      <c r="F894" s="220" t="s">
        <v>996</v>
      </c>
      <c r="G894" s="220" t="s">
        <v>996</v>
      </c>
      <c r="H894" s="261" t="str">
        <f>Table10[[#This Row],[Company]]</f>
        <v>Point Fortin LNG Exports Limited</v>
      </c>
      <c r="I894" s="220" t="s">
        <v>1199</v>
      </c>
      <c r="J894" s="222">
        <f>'[15]Point Fortin LNG Exports Ltd.'!$E23/[4]Sheet1!$D$367</f>
        <v>0</v>
      </c>
      <c r="K894" s="220" t="s">
        <v>999</v>
      </c>
      <c r="L894" s="255">
        <v>0</v>
      </c>
    </row>
    <row r="895" spans="2:12" s="220" customFormat="1" ht="15.5" x14ac:dyDescent="0.4">
      <c r="B895" s="220" t="str">
        <f>VLOOKUP(C895,[1]!Companies[#Data],3,FALSE)</f>
        <v>000121251-2</v>
      </c>
      <c r="C895" s="261" t="str">
        <f t="shared" si="29"/>
        <v>Point Fortin LNG Exports Limited</v>
      </c>
      <c r="D895" s="220" t="s">
        <v>2081</v>
      </c>
      <c r="E895" s="221" t="s">
        <v>2076</v>
      </c>
      <c r="F895" s="220" t="s">
        <v>996</v>
      </c>
      <c r="G895" s="220" t="s">
        <v>996</v>
      </c>
      <c r="H895" s="261" t="str">
        <f>Table10[[#This Row],[Company]]</f>
        <v>Point Fortin LNG Exports Limited</v>
      </c>
      <c r="I895" s="220" t="s">
        <v>1199</v>
      </c>
      <c r="J895" s="222">
        <f>'[15]Point Fortin LNG Exports Ltd.'!$E24/[4]Sheet1!$D$367</f>
        <v>0</v>
      </c>
      <c r="K895" s="220" t="s">
        <v>999</v>
      </c>
      <c r="L895" s="255">
        <v>0</v>
      </c>
    </row>
    <row r="896" spans="2:12" s="220" customFormat="1" ht="15.5" x14ac:dyDescent="0.4">
      <c r="B896" s="220" t="str">
        <f>VLOOKUP(C896,[1]!Companies[#Data],3,FALSE)</f>
        <v>000121251-2</v>
      </c>
      <c r="C896" s="261" t="str">
        <f t="shared" si="29"/>
        <v>Point Fortin LNG Exports Limited</v>
      </c>
      <c r="D896" s="238" t="s">
        <v>1968</v>
      </c>
      <c r="E896" s="221" t="s">
        <v>2059</v>
      </c>
      <c r="F896" s="220" t="s">
        <v>996</v>
      </c>
      <c r="G896" s="220" t="s">
        <v>996</v>
      </c>
      <c r="H896" s="261" t="str">
        <f>Table10[[#This Row],[Company]]</f>
        <v>Point Fortin LNG Exports Limited</v>
      </c>
      <c r="I896" s="220" t="s">
        <v>1199</v>
      </c>
      <c r="J896" s="222">
        <f>'[15]Point Fortin LNG Exports Ltd.'!$E28/[4]Sheet1!$D$367</f>
        <v>0</v>
      </c>
      <c r="K896" s="220" t="s">
        <v>999</v>
      </c>
      <c r="L896" s="255">
        <v>0</v>
      </c>
    </row>
    <row r="897" spans="2:12" s="220" customFormat="1" ht="15.5" x14ac:dyDescent="0.4">
      <c r="B897" s="220" t="str">
        <f>VLOOKUP(C897,[1]!Companies[#Data],3,FALSE)</f>
        <v>000121251-2</v>
      </c>
      <c r="C897" s="261" t="str">
        <f t="shared" si="29"/>
        <v>Point Fortin LNG Exports Limited</v>
      </c>
      <c r="D897" s="238" t="s">
        <v>1968</v>
      </c>
      <c r="E897" s="221" t="s">
        <v>2108</v>
      </c>
      <c r="F897" s="220" t="s">
        <v>996</v>
      </c>
      <c r="G897" s="220" t="s">
        <v>996</v>
      </c>
      <c r="H897" s="261" t="str">
        <f>Table10[[#This Row],[Company]]</f>
        <v>Point Fortin LNG Exports Limited</v>
      </c>
      <c r="I897" s="220" t="s">
        <v>1199</v>
      </c>
      <c r="J897" s="222">
        <f>'[15]Point Fortin LNG Exports Ltd.'!$E29/[4]Sheet1!$D$367</f>
        <v>0</v>
      </c>
      <c r="K897" s="220" t="s">
        <v>999</v>
      </c>
      <c r="L897" s="255">
        <v>0</v>
      </c>
    </row>
    <row r="898" spans="2:12" s="220" customFormat="1" ht="15.5" x14ac:dyDescent="0.4">
      <c r="B898" s="220" t="str">
        <f>VLOOKUP(C898,[1]!Companies[#Data],3,FALSE)</f>
        <v>000121251-2</v>
      </c>
      <c r="C898" s="261" t="str">
        <f t="shared" si="29"/>
        <v>Point Fortin LNG Exports Limited</v>
      </c>
      <c r="D898" s="238" t="s">
        <v>1968</v>
      </c>
      <c r="E898" s="221" t="s">
        <v>2083</v>
      </c>
      <c r="F898" s="220" t="s">
        <v>996</v>
      </c>
      <c r="G898" s="220" t="s">
        <v>996</v>
      </c>
      <c r="H898" s="261" t="str">
        <f>Table10[[#This Row],[Company]]</f>
        <v>Point Fortin LNG Exports Limited</v>
      </c>
      <c r="I898" s="220" t="s">
        <v>1199</v>
      </c>
      <c r="J898" s="222">
        <f>'[15]Point Fortin LNG Exports Ltd.'!$E30/[4]Sheet1!$D$367</f>
        <v>0</v>
      </c>
      <c r="K898" s="220" t="s">
        <v>999</v>
      </c>
      <c r="L898" s="255">
        <v>0</v>
      </c>
    </row>
    <row r="899" spans="2:12" s="220" customFormat="1" ht="15.5" x14ac:dyDescent="0.4">
      <c r="B899" s="220" t="str">
        <f>VLOOKUP(C899,[1]!Companies[#Data],3,FALSE)</f>
        <v>000121251-2</v>
      </c>
      <c r="C899" s="261" t="str">
        <f t="shared" si="29"/>
        <v>Point Fortin LNG Exports Limited</v>
      </c>
      <c r="D899" s="238" t="s">
        <v>1968</v>
      </c>
      <c r="E899" s="221" t="s">
        <v>2109</v>
      </c>
      <c r="F899" s="220" t="s">
        <v>996</v>
      </c>
      <c r="G899" s="220" t="s">
        <v>996</v>
      </c>
      <c r="H899" s="261" t="str">
        <f>Table10[[#This Row],[Company]]</f>
        <v>Point Fortin LNG Exports Limited</v>
      </c>
      <c r="I899" s="220" t="s">
        <v>1199</v>
      </c>
      <c r="J899" s="222">
        <f>'[15]Point Fortin LNG Exports Ltd.'!$E31/[4]Sheet1!$D$367</f>
        <v>0</v>
      </c>
      <c r="K899" s="220" t="s">
        <v>999</v>
      </c>
      <c r="L899" s="255">
        <v>0</v>
      </c>
    </row>
    <row r="900" spans="2:12" s="220" customFormat="1" ht="15.5" x14ac:dyDescent="0.4">
      <c r="B900" s="220" t="str">
        <f>VLOOKUP(C900,[1]!Companies[#Data],3,FALSE)</f>
        <v>000121251-2</v>
      </c>
      <c r="C900" s="261" t="str">
        <f t="shared" si="29"/>
        <v>Point Fortin LNG Exports Limited</v>
      </c>
      <c r="D900" s="238" t="s">
        <v>1968</v>
      </c>
      <c r="E900" s="221" t="s">
        <v>2073</v>
      </c>
      <c r="F900" s="220" t="s">
        <v>996</v>
      </c>
      <c r="G900" s="220" t="s">
        <v>996</v>
      </c>
      <c r="H900" s="261" t="str">
        <f>Table10[[#This Row],[Company]]</f>
        <v>Point Fortin LNG Exports Limited</v>
      </c>
      <c r="I900" s="220" t="s">
        <v>1199</v>
      </c>
      <c r="J900" s="222">
        <f>'[15]Point Fortin LNG Exports Ltd.'!$E32/[4]Sheet1!$D$367</f>
        <v>0</v>
      </c>
      <c r="K900" s="220" t="s">
        <v>999</v>
      </c>
      <c r="L900" s="255">
        <v>0</v>
      </c>
    </row>
    <row r="901" spans="2:12" s="220" customFormat="1" ht="31" x14ac:dyDescent="0.4">
      <c r="B901" s="220" t="str">
        <f>VLOOKUP(C901,[1]!Companies[#Data],3,FALSE)</f>
        <v>000121251-2</v>
      </c>
      <c r="C901" s="261" t="str">
        <f t="shared" si="29"/>
        <v>Point Fortin LNG Exports Limited</v>
      </c>
      <c r="D901" s="238" t="s">
        <v>1968</v>
      </c>
      <c r="E901" s="221" t="s">
        <v>2062</v>
      </c>
      <c r="F901" s="220" t="s">
        <v>996</v>
      </c>
      <c r="G901" s="220" t="s">
        <v>996</v>
      </c>
      <c r="H901" s="261" t="str">
        <f>Table10[[#This Row],[Company]]</f>
        <v>Point Fortin LNG Exports Limited</v>
      </c>
      <c r="I901" s="220" t="s">
        <v>1199</v>
      </c>
      <c r="J901" s="222">
        <f>'[15]Point Fortin LNG Exports Ltd.'!$E33/[4]Sheet1!$D$367</f>
        <v>0</v>
      </c>
      <c r="K901" s="220" t="s">
        <v>999</v>
      </c>
      <c r="L901" s="255">
        <v>0</v>
      </c>
    </row>
    <row r="902" spans="2:12" s="220" customFormat="1" ht="15.5" x14ac:dyDescent="0.4">
      <c r="B902" s="220" t="str">
        <f>VLOOKUP(C902,[1]!Companies[#Data],3,FALSE)</f>
        <v>000121251-2</v>
      </c>
      <c r="C902" s="261" t="str">
        <f t="shared" si="29"/>
        <v>Point Fortin LNG Exports Limited</v>
      </c>
      <c r="D902" s="238" t="s">
        <v>1968</v>
      </c>
      <c r="E902" s="221" t="s">
        <v>2110</v>
      </c>
      <c r="F902" s="220" t="s">
        <v>996</v>
      </c>
      <c r="G902" s="220" t="s">
        <v>996</v>
      </c>
      <c r="H902" s="261" t="str">
        <f>Table10[[#This Row],[Company]]</f>
        <v>Point Fortin LNG Exports Limited</v>
      </c>
      <c r="I902" s="220" t="s">
        <v>1199</v>
      </c>
      <c r="J902" s="222">
        <f>'[15]Point Fortin LNG Exports Ltd.'!$E34/[4]Sheet1!$D$367</f>
        <v>0</v>
      </c>
      <c r="K902" s="220" t="s">
        <v>999</v>
      </c>
      <c r="L902" s="255">
        <v>0</v>
      </c>
    </row>
    <row r="903" spans="2:12" s="220" customFormat="1" ht="15.5" x14ac:dyDescent="0.4">
      <c r="B903" s="220" t="str">
        <f>VLOOKUP(C903,[1]!Companies[#Data],3,FALSE)</f>
        <v>000121251-2</v>
      </c>
      <c r="C903" s="261" t="str">
        <f t="shared" si="29"/>
        <v>Point Fortin LNG Exports Limited</v>
      </c>
      <c r="D903" s="238" t="s">
        <v>1968</v>
      </c>
      <c r="E903" s="221" t="s">
        <v>2111</v>
      </c>
      <c r="F903" s="220" t="s">
        <v>996</v>
      </c>
      <c r="G903" s="220" t="s">
        <v>996</v>
      </c>
      <c r="H903" s="261" t="str">
        <f>Table10[[#This Row],[Company]]</f>
        <v>Point Fortin LNG Exports Limited</v>
      </c>
      <c r="I903" s="220" t="s">
        <v>1199</v>
      </c>
      <c r="J903" s="222">
        <f>'[15]Point Fortin LNG Exports Ltd.'!$E35/[4]Sheet1!$D$367</f>
        <v>0</v>
      </c>
      <c r="K903" s="220" t="s">
        <v>999</v>
      </c>
      <c r="L903" s="255">
        <v>0</v>
      </c>
    </row>
    <row r="904" spans="2:12" s="220" customFormat="1" ht="15.5" x14ac:dyDescent="0.4">
      <c r="B904" s="220" t="str">
        <f>VLOOKUP(C904,[1]!Companies[#Data],3,FALSE)</f>
        <v>000121251-2</v>
      </c>
      <c r="C904" s="261" t="str">
        <f t="shared" si="29"/>
        <v>Point Fortin LNG Exports Limited</v>
      </c>
      <c r="D904" s="238" t="s">
        <v>1968</v>
      </c>
      <c r="E904" s="221" t="s">
        <v>2112</v>
      </c>
      <c r="F904" s="220" t="s">
        <v>996</v>
      </c>
      <c r="G904" s="220" t="s">
        <v>996</v>
      </c>
      <c r="H904" s="261" t="str">
        <f>Table10[[#This Row],[Company]]</f>
        <v>Point Fortin LNG Exports Limited</v>
      </c>
      <c r="I904" s="220" t="s">
        <v>1199</v>
      </c>
      <c r="J904" s="222">
        <f>'[15]Point Fortin LNG Exports Ltd.'!$E36/[4]Sheet1!$D$367</f>
        <v>0</v>
      </c>
      <c r="K904" s="220" t="s">
        <v>999</v>
      </c>
      <c r="L904" s="255">
        <v>0</v>
      </c>
    </row>
    <row r="905" spans="2:12" s="220" customFormat="1" ht="15.5" x14ac:dyDescent="0.4">
      <c r="B905" s="220" t="str">
        <f>VLOOKUP(C905,[1]!Companies[#Data],3,FALSE)</f>
        <v>000121251-2</v>
      </c>
      <c r="C905" s="261" t="str">
        <f t="shared" si="29"/>
        <v>Point Fortin LNG Exports Limited</v>
      </c>
      <c r="D905" s="238" t="s">
        <v>1968</v>
      </c>
      <c r="E905" s="221" t="s">
        <v>2113</v>
      </c>
      <c r="F905" s="220" t="s">
        <v>996</v>
      </c>
      <c r="G905" s="220" t="s">
        <v>996</v>
      </c>
      <c r="H905" s="261" t="str">
        <f>Table10[[#This Row],[Company]]</f>
        <v>Point Fortin LNG Exports Limited</v>
      </c>
      <c r="I905" s="220" t="s">
        <v>1199</v>
      </c>
      <c r="J905" s="222">
        <f>'[15]Point Fortin LNG Exports Ltd.'!$E37/[4]Sheet1!$D$367</f>
        <v>0</v>
      </c>
      <c r="K905" s="220" t="s">
        <v>999</v>
      </c>
      <c r="L905" s="255">
        <v>0</v>
      </c>
    </row>
    <row r="906" spans="2:12" s="220" customFormat="1" ht="15.5" x14ac:dyDescent="0.4">
      <c r="B906" s="220" t="str">
        <f>VLOOKUP(C906,[1]!Companies[#Data],3,FALSE)</f>
        <v>000121251-2</v>
      </c>
      <c r="C906" s="261" t="str">
        <f t="shared" si="29"/>
        <v>Point Fortin LNG Exports Limited</v>
      </c>
      <c r="D906" s="238" t="s">
        <v>1968</v>
      </c>
      <c r="E906" s="221" t="s">
        <v>2074</v>
      </c>
      <c r="F906" s="220" t="s">
        <v>996</v>
      </c>
      <c r="G906" s="220" t="s">
        <v>996</v>
      </c>
      <c r="H906" s="261" t="str">
        <f>Table10[[#This Row],[Company]]</f>
        <v>Point Fortin LNG Exports Limited</v>
      </c>
      <c r="I906" s="220" t="s">
        <v>1199</v>
      </c>
      <c r="J906" s="222">
        <f>'[15]Point Fortin LNG Exports Ltd.'!$E38/[4]Sheet1!$D$367</f>
        <v>0</v>
      </c>
      <c r="K906" s="220" t="s">
        <v>999</v>
      </c>
      <c r="L906" s="255">
        <v>0</v>
      </c>
    </row>
    <row r="907" spans="2:12" s="220" customFormat="1" ht="15.5" x14ac:dyDescent="0.4">
      <c r="B907" s="220" t="str">
        <f>VLOOKUP(C907,[1]!Companies[#Data],3,FALSE)</f>
        <v>000121251-2</v>
      </c>
      <c r="C907" s="261" t="str">
        <f t="shared" si="29"/>
        <v>Point Fortin LNG Exports Limited</v>
      </c>
      <c r="D907" s="238" t="s">
        <v>1968</v>
      </c>
      <c r="E907" s="221" t="s">
        <v>2064</v>
      </c>
      <c r="F907" s="220" t="s">
        <v>996</v>
      </c>
      <c r="G907" s="220" t="s">
        <v>996</v>
      </c>
      <c r="H907" s="261" t="str">
        <f>Table10[[#This Row],[Company]]</f>
        <v>Point Fortin LNG Exports Limited</v>
      </c>
      <c r="I907" s="220" t="s">
        <v>1199</v>
      </c>
      <c r="J907" s="222">
        <f>'[15]Point Fortin LNG Exports Ltd.'!$E39/[4]Sheet1!$D$367</f>
        <v>0</v>
      </c>
      <c r="K907" s="220" t="s">
        <v>999</v>
      </c>
      <c r="L907" s="255">
        <v>0</v>
      </c>
    </row>
    <row r="908" spans="2:12" s="220" customFormat="1" ht="15.5" x14ac:dyDescent="0.4">
      <c r="B908" s="220" t="str">
        <f>VLOOKUP(C908,[1]!Companies[#Data],3,FALSE)</f>
        <v>000121251-2</v>
      </c>
      <c r="C908" s="261" t="str">
        <f t="shared" si="29"/>
        <v>Point Fortin LNG Exports Limited</v>
      </c>
      <c r="D908" s="238" t="s">
        <v>1968</v>
      </c>
      <c r="E908" s="221" t="s">
        <v>2065</v>
      </c>
      <c r="F908" s="220" t="s">
        <v>996</v>
      </c>
      <c r="G908" s="220" t="s">
        <v>996</v>
      </c>
      <c r="H908" s="261" t="str">
        <f>Table10[[#This Row],[Company]]</f>
        <v>Point Fortin LNG Exports Limited</v>
      </c>
      <c r="I908" s="220" t="s">
        <v>1199</v>
      </c>
      <c r="J908" s="222">
        <f>'[15]Point Fortin LNG Exports Ltd.'!$E40/[4]Sheet1!$D$367</f>
        <v>0</v>
      </c>
      <c r="K908" s="220" t="s">
        <v>999</v>
      </c>
      <c r="L908" s="255">
        <v>0</v>
      </c>
    </row>
    <row r="909" spans="2:12" s="220" customFormat="1" ht="15.5" x14ac:dyDescent="0.4">
      <c r="B909" s="220" t="str">
        <f>VLOOKUP(C909,[1]!Companies[#Data],3,FALSE)</f>
        <v>000121251-2</v>
      </c>
      <c r="C909" s="261" t="str">
        <f t="shared" si="29"/>
        <v>Point Fortin LNG Exports Limited</v>
      </c>
      <c r="D909" s="238" t="s">
        <v>1968</v>
      </c>
      <c r="E909" s="221" t="s">
        <v>2114</v>
      </c>
      <c r="F909" s="220" t="s">
        <v>996</v>
      </c>
      <c r="G909" s="220" t="s">
        <v>996</v>
      </c>
      <c r="H909" s="261" t="str">
        <f>Table10[[#This Row],[Company]]</f>
        <v>Point Fortin LNG Exports Limited</v>
      </c>
      <c r="I909" s="220" t="s">
        <v>1199</v>
      </c>
      <c r="J909" s="222">
        <f>'[15]Point Fortin LNG Exports Ltd.'!$E41/[4]Sheet1!$D$367</f>
        <v>0</v>
      </c>
      <c r="K909" s="220" t="s">
        <v>999</v>
      </c>
      <c r="L909" s="255">
        <v>0</v>
      </c>
    </row>
    <row r="910" spans="2:12" s="220" customFormat="1" ht="15.5" x14ac:dyDescent="0.4">
      <c r="B910" s="220" t="str">
        <f>VLOOKUP(C910,[1]!Companies[#Data],3,FALSE)</f>
        <v>000121251-2</v>
      </c>
      <c r="C910" s="261" t="str">
        <f t="shared" si="29"/>
        <v>Point Fortin LNG Exports Limited</v>
      </c>
      <c r="D910" s="238" t="s">
        <v>1968</v>
      </c>
      <c r="E910" s="221" t="s">
        <v>2069</v>
      </c>
      <c r="F910" s="220" t="s">
        <v>996</v>
      </c>
      <c r="G910" s="220" t="s">
        <v>996</v>
      </c>
      <c r="H910" s="261" t="str">
        <f>Table10[[#This Row],[Company]]</f>
        <v>Point Fortin LNG Exports Limited</v>
      </c>
      <c r="I910" s="220" t="s">
        <v>1199</v>
      </c>
      <c r="J910" s="222">
        <f>'[15]Point Fortin LNG Exports Ltd.'!$E42/[4]Sheet1!$D$367</f>
        <v>0</v>
      </c>
      <c r="K910" s="220" t="s">
        <v>999</v>
      </c>
      <c r="L910" s="255">
        <v>0</v>
      </c>
    </row>
    <row r="911" spans="2:12" s="220" customFormat="1" ht="15.5" x14ac:dyDescent="0.4">
      <c r="B911" s="220" t="str">
        <f>VLOOKUP(C911,[1]!Companies[#Data],3,FALSE)</f>
        <v>000121251-2</v>
      </c>
      <c r="C911" s="261" t="str">
        <f t="shared" si="29"/>
        <v>Point Fortin LNG Exports Limited</v>
      </c>
      <c r="D911" s="238" t="s">
        <v>1968</v>
      </c>
      <c r="E911" s="221" t="s">
        <v>2070</v>
      </c>
      <c r="F911" s="220" t="s">
        <v>996</v>
      </c>
      <c r="G911" s="220" t="s">
        <v>996</v>
      </c>
      <c r="H911" s="261" t="str">
        <f>Table10[[#This Row],[Company]]</f>
        <v>Point Fortin LNG Exports Limited</v>
      </c>
      <c r="I911" s="220" t="s">
        <v>1199</v>
      </c>
      <c r="J911" s="222">
        <f>'[15]Point Fortin LNG Exports Ltd.'!$E43/[4]Sheet1!$D$367</f>
        <v>0</v>
      </c>
      <c r="K911" s="220" t="s">
        <v>999</v>
      </c>
      <c r="L911" s="255">
        <v>0</v>
      </c>
    </row>
    <row r="912" spans="2:12" s="220" customFormat="1" ht="15.5" x14ac:dyDescent="0.4">
      <c r="B912" s="220" t="str">
        <f>VLOOKUP(C912,[1]!Companies[#Data],3,FALSE)</f>
        <v>000121251-2</v>
      </c>
      <c r="C912" s="261" t="str">
        <f t="shared" si="29"/>
        <v>Point Fortin LNG Exports Limited</v>
      </c>
      <c r="D912" s="238" t="s">
        <v>1968</v>
      </c>
      <c r="E912" s="221" t="s">
        <v>2115</v>
      </c>
      <c r="F912" s="220" t="s">
        <v>996</v>
      </c>
      <c r="G912" s="220" t="s">
        <v>996</v>
      </c>
      <c r="H912" s="261" t="str">
        <f>Table10[[#This Row],[Company]]</f>
        <v>Point Fortin LNG Exports Limited</v>
      </c>
      <c r="I912" s="220" t="s">
        <v>1199</v>
      </c>
      <c r="J912" s="222">
        <f>'[15]Point Fortin LNG Exports Ltd.'!$E44/[4]Sheet1!$D$367</f>
        <v>0</v>
      </c>
      <c r="K912" s="220" t="s">
        <v>999</v>
      </c>
      <c r="L912" s="255">
        <v>0</v>
      </c>
    </row>
    <row r="913" spans="2:12" s="220" customFormat="1" ht="15.5" x14ac:dyDescent="0.4">
      <c r="B913" s="220" t="str">
        <f>VLOOKUP(C913,[1]!Companies[#Data],3,FALSE)</f>
        <v>000121251-2</v>
      </c>
      <c r="C913" s="261" t="str">
        <f t="shared" si="29"/>
        <v>Point Fortin LNG Exports Limited</v>
      </c>
      <c r="D913" s="238" t="s">
        <v>1968</v>
      </c>
      <c r="E913" s="221" t="s">
        <v>2072</v>
      </c>
      <c r="F913" s="220" t="s">
        <v>996</v>
      </c>
      <c r="G913" s="220" t="s">
        <v>996</v>
      </c>
      <c r="H913" s="261" t="str">
        <f>Table10[[#This Row],[Company]]</f>
        <v>Point Fortin LNG Exports Limited</v>
      </c>
      <c r="I913" s="220" t="s">
        <v>1199</v>
      </c>
      <c r="J913" s="222">
        <f>'[15]Point Fortin LNG Exports Ltd.'!$E45/[4]Sheet1!$D$367</f>
        <v>545888.86318353727</v>
      </c>
      <c r="K913" s="220" t="s">
        <v>999</v>
      </c>
      <c r="L913" s="255">
        <v>0</v>
      </c>
    </row>
    <row r="914" spans="2:12" s="220" customFormat="1" ht="15.5" x14ac:dyDescent="0.4">
      <c r="B914" s="220" t="str">
        <f>VLOOKUP(C914,[1]!Companies[#Data],3,FALSE)</f>
        <v>000121251-2</v>
      </c>
      <c r="C914" s="261" t="str">
        <f t="shared" si="29"/>
        <v>Point Fortin LNG Exports Limited</v>
      </c>
      <c r="D914" s="220" t="s">
        <v>2081</v>
      </c>
      <c r="E914" s="221" t="s">
        <v>2116</v>
      </c>
      <c r="F914" s="220" t="s">
        <v>996</v>
      </c>
      <c r="G914" s="220" t="s">
        <v>996</v>
      </c>
      <c r="H914" s="261" t="str">
        <f>Table10[[#This Row],[Company]]</f>
        <v>Point Fortin LNG Exports Limited</v>
      </c>
      <c r="I914" s="220" t="s">
        <v>1199</v>
      </c>
      <c r="J914" s="222">
        <f>'[15]Point Fortin LNG Exports Ltd.'!$E$50/[4]Sheet1!$D$367</f>
        <v>0</v>
      </c>
      <c r="K914" s="220" t="s">
        <v>999</v>
      </c>
      <c r="L914" s="255">
        <v>0</v>
      </c>
    </row>
    <row r="915" spans="2:12" s="220" customFormat="1" ht="15.5" x14ac:dyDescent="0.4">
      <c r="B915" s="220" t="str">
        <f>VLOOKUP(C915,[1]!Companies[#Data],3,FALSE)</f>
        <v>000121621-7</v>
      </c>
      <c r="C915" s="261" t="str">
        <f>'[1]Part 3 - Reporting entities'!B57</f>
        <v>Trinling Limited</v>
      </c>
      <c r="D915" s="220" t="s">
        <v>2081</v>
      </c>
      <c r="E915" s="221" t="s">
        <v>2082</v>
      </c>
      <c r="F915" s="220" t="s">
        <v>996</v>
      </c>
      <c r="G915" s="220" t="s">
        <v>996</v>
      </c>
      <c r="H915" s="261" t="str">
        <f>Table10[[#This Row],[Company]]</f>
        <v>Trinling Limited</v>
      </c>
      <c r="I915" s="220" t="s">
        <v>1199</v>
      </c>
      <c r="J915" s="222">
        <f>'[15]Trinling Limited'!$E14/[4]Sheet1!$D$367</f>
        <v>0</v>
      </c>
      <c r="K915" s="220" t="s">
        <v>999</v>
      </c>
      <c r="L915" s="255">
        <v>0</v>
      </c>
    </row>
    <row r="916" spans="2:12" s="220" customFormat="1" ht="15.5" x14ac:dyDescent="0.4">
      <c r="B916" s="220" t="str">
        <f>VLOOKUP(C916,[1]!Companies[#Data],3,FALSE)</f>
        <v>000121621-7</v>
      </c>
      <c r="C916" s="261" t="str">
        <f>C915</f>
        <v>Trinling Limited</v>
      </c>
      <c r="D916" s="220" t="s">
        <v>2081</v>
      </c>
      <c r="E916" s="221" t="s">
        <v>2050</v>
      </c>
      <c r="F916" s="220" t="s">
        <v>996</v>
      </c>
      <c r="G916" s="220" t="s">
        <v>996</v>
      </c>
      <c r="H916" s="261" t="str">
        <f>Table10[[#This Row],[Company]]</f>
        <v>Trinling Limited</v>
      </c>
      <c r="I916" s="220" t="s">
        <v>1199</v>
      </c>
      <c r="J916" s="222">
        <f>'[15]Trinling Limited'!$E15/[4]Sheet1!$D$367</f>
        <v>0</v>
      </c>
      <c r="K916" s="220" t="s">
        <v>999</v>
      </c>
      <c r="L916" s="255">
        <v>0</v>
      </c>
    </row>
    <row r="917" spans="2:12" s="220" customFormat="1" ht="15.5" x14ac:dyDescent="0.4">
      <c r="B917" s="220" t="str">
        <f>VLOOKUP(C917,[1]!Companies[#Data],3,FALSE)</f>
        <v>000121621-7</v>
      </c>
      <c r="C917" s="261" t="str">
        <f t="shared" ref="C917:C944" si="30">C916</f>
        <v>Trinling Limited</v>
      </c>
      <c r="D917" s="220" t="s">
        <v>2081</v>
      </c>
      <c r="E917" s="221" t="s">
        <v>2051</v>
      </c>
      <c r="F917" s="220" t="s">
        <v>996</v>
      </c>
      <c r="G917" s="220" t="s">
        <v>996</v>
      </c>
      <c r="H917" s="261" t="str">
        <f>Table10[[#This Row],[Company]]</f>
        <v>Trinling Limited</v>
      </c>
      <c r="I917" s="220" t="s">
        <v>1199</v>
      </c>
      <c r="J917" s="222">
        <f>'[15]Trinling Limited'!$E16/[4]Sheet1!$D$367</f>
        <v>0</v>
      </c>
      <c r="K917" s="220" t="s">
        <v>999</v>
      </c>
      <c r="L917" s="255">
        <v>0</v>
      </c>
    </row>
    <row r="918" spans="2:12" s="220" customFormat="1" ht="15.5" x14ac:dyDescent="0.4">
      <c r="B918" s="220" t="str">
        <f>VLOOKUP(C918,[1]!Companies[#Data],3,FALSE)</f>
        <v>000121621-7</v>
      </c>
      <c r="C918" s="261" t="str">
        <f t="shared" si="30"/>
        <v>Trinling Limited</v>
      </c>
      <c r="D918" s="220" t="s">
        <v>2081</v>
      </c>
      <c r="E918" s="221" t="s">
        <v>2049</v>
      </c>
      <c r="F918" s="220" t="s">
        <v>996</v>
      </c>
      <c r="G918" s="220" t="s">
        <v>996</v>
      </c>
      <c r="H918" s="261" t="str">
        <f>Table10[[#This Row],[Company]]</f>
        <v>Trinling Limited</v>
      </c>
      <c r="I918" s="220" t="s">
        <v>1199</v>
      </c>
      <c r="J918" s="222">
        <f>'[15]Trinling Limited'!$E17/[4]Sheet1!$D$367</f>
        <v>886110.39200266555</v>
      </c>
      <c r="K918" s="220" t="s">
        <v>999</v>
      </c>
      <c r="L918" s="255">
        <v>0</v>
      </c>
    </row>
    <row r="919" spans="2:12" s="220" customFormat="1" ht="15.5" x14ac:dyDescent="0.4">
      <c r="B919" s="220" t="str">
        <f>VLOOKUP(C919,[1]!Companies[#Data],3,FALSE)</f>
        <v>000121621-7</v>
      </c>
      <c r="C919" s="261" t="str">
        <f t="shared" si="30"/>
        <v>Trinling Limited</v>
      </c>
      <c r="D919" s="220" t="s">
        <v>2081</v>
      </c>
      <c r="E919" s="221" t="s">
        <v>2057</v>
      </c>
      <c r="F919" s="220" t="s">
        <v>996</v>
      </c>
      <c r="G919" s="220" t="s">
        <v>996</v>
      </c>
      <c r="H919" s="261" t="str">
        <f>Table10[[#This Row],[Company]]</f>
        <v>Trinling Limited</v>
      </c>
      <c r="I919" s="220" t="s">
        <v>1199</v>
      </c>
      <c r="J919" s="222">
        <f>'[15]Trinling Limited'!$E18/[4]Sheet1!$D$367</f>
        <v>505374.81140980142</v>
      </c>
      <c r="K919" s="220" t="s">
        <v>999</v>
      </c>
      <c r="L919" s="255">
        <v>0</v>
      </c>
    </row>
    <row r="920" spans="2:12" s="220" customFormat="1" ht="15.5" x14ac:dyDescent="0.4">
      <c r="B920" s="220" t="str">
        <f>VLOOKUP(C920,[1]!Companies[#Data],3,FALSE)</f>
        <v>000121621-7</v>
      </c>
      <c r="C920" s="261" t="str">
        <f t="shared" si="30"/>
        <v>Trinling Limited</v>
      </c>
      <c r="D920" s="220" t="s">
        <v>2081</v>
      </c>
      <c r="E920" s="221" t="s">
        <v>2054</v>
      </c>
      <c r="F920" s="220" t="s">
        <v>996</v>
      </c>
      <c r="G920" s="220" t="s">
        <v>996</v>
      </c>
      <c r="H920" s="261" t="str">
        <f>Table10[[#This Row],[Company]]</f>
        <v>Trinling Limited</v>
      </c>
      <c r="I920" s="220" t="s">
        <v>1199</v>
      </c>
      <c r="J920" s="222">
        <f>'[15]Trinling Limited'!$E19/[4]Sheet1!$D$367</f>
        <v>647078.89268449869</v>
      </c>
      <c r="K920" s="220" t="s">
        <v>999</v>
      </c>
      <c r="L920" s="255">
        <v>0</v>
      </c>
    </row>
    <row r="921" spans="2:12" s="220" customFormat="1" ht="31" x14ac:dyDescent="0.4">
      <c r="B921" s="220" t="str">
        <f>VLOOKUP(C921,[1]!Companies[#Data],3,FALSE)</f>
        <v>000121621-7</v>
      </c>
      <c r="C921" s="261" t="str">
        <f t="shared" si="30"/>
        <v>Trinling Limited</v>
      </c>
      <c r="D921" s="220" t="s">
        <v>2081</v>
      </c>
      <c r="E921" s="221" t="s">
        <v>2048</v>
      </c>
      <c r="F921" s="220" t="s">
        <v>996</v>
      </c>
      <c r="G921" s="220" t="s">
        <v>996</v>
      </c>
      <c r="H921" s="261" t="str">
        <f>Table10[[#This Row],[Company]]</f>
        <v>Trinling Limited</v>
      </c>
      <c r="I921" s="220" t="s">
        <v>1199</v>
      </c>
      <c r="J921" s="222">
        <f>'[15]Trinling Limited'!$E20/[4]Sheet1!$D$367</f>
        <v>0</v>
      </c>
      <c r="K921" s="220" t="s">
        <v>999</v>
      </c>
      <c r="L921" s="255">
        <v>0</v>
      </c>
    </row>
    <row r="922" spans="2:12" s="220" customFormat="1" ht="31" x14ac:dyDescent="0.4">
      <c r="B922" s="220" t="str">
        <f>VLOOKUP(C922,[1]!Companies[#Data],3,FALSE)</f>
        <v>000121621-7</v>
      </c>
      <c r="C922" s="261" t="str">
        <f t="shared" si="30"/>
        <v>Trinling Limited</v>
      </c>
      <c r="D922" s="220" t="s">
        <v>2081</v>
      </c>
      <c r="E922" s="221" t="s">
        <v>2085</v>
      </c>
      <c r="F922" s="220" t="s">
        <v>996</v>
      </c>
      <c r="G922" s="220" t="s">
        <v>996</v>
      </c>
      <c r="H922" s="261" t="str">
        <f>Table10[[#This Row],[Company]]</f>
        <v>Trinling Limited</v>
      </c>
      <c r="I922" s="220" t="s">
        <v>1199</v>
      </c>
      <c r="J922" s="222">
        <f>'[15]Trinling Limited'!$E21/[4]Sheet1!$D$367</f>
        <v>0</v>
      </c>
      <c r="K922" s="220" t="s">
        <v>999</v>
      </c>
      <c r="L922" s="255">
        <v>0</v>
      </c>
    </row>
    <row r="923" spans="2:12" s="220" customFormat="1" ht="15.5" x14ac:dyDescent="0.4">
      <c r="B923" s="220" t="str">
        <f>VLOOKUP(C923,[1]!Companies[#Data],3,FALSE)</f>
        <v>000121621-7</v>
      </c>
      <c r="C923" s="261" t="str">
        <f t="shared" si="30"/>
        <v>Trinling Limited</v>
      </c>
      <c r="D923" s="220" t="s">
        <v>2081</v>
      </c>
      <c r="E923" s="221" t="s">
        <v>2107</v>
      </c>
      <c r="F923" s="220" t="s">
        <v>996</v>
      </c>
      <c r="G923" s="220" t="s">
        <v>996</v>
      </c>
      <c r="H923" s="261" t="str">
        <f>Table10[[#This Row],[Company]]</f>
        <v>Trinling Limited</v>
      </c>
      <c r="I923" s="220" t="s">
        <v>1199</v>
      </c>
      <c r="J923" s="222">
        <f>'[15]Trinling Limited'!$E22/[4]Sheet1!$D$367</f>
        <v>0</v>
      </c>
      <c r="K923" s="220" t="s">
        <v>999</v>
      </c>
      <c r="L923" s="255">
        <v>0</v>
      </c>
    </row>
    <row r="924" spans="2:12" s="220" customFormat="1" ht="15.5" x14ac:dyDescent="0.4">
      <c r="B924" s="220" t="str">
        <f>VLOOKUP(C924,[1]!Companies[#Data],3,FALSE)</f>
        <v>000121621-7</v>
      </c>
      <c r="C924" s="261" t="str">
        <f t="shared" si="30"/>
        <v>Trinling Limited</v>
      </c>
      <c r="D924" s="220" t="s">
        <v>2081</v>
      </c>
      <c r="E924" s="221" t="s">
        <v>2075</v>
      </c>
      <c r="F924" s="220" t="s">
        <v>996</v>
      </c>
      <c r="G924" s="220" t="s">
        <v>996</v>
      </c>
      <c r="H924" s="261" t="str">
        <f>Table10[[#This Row],[Company]]</f>
        <v>Trinling Limited</v>
      </c>
      <c r="I924" s="220" t="s">
        <v>1199</v>
      </c>
      <c r="J924" s="222">
        <f>'[15]Trinling Limited'!$E23/[4]Sheet1!$D$367</f>
        <v>0</v>
      </c>
      <c r="K924" s="220" t="s">
        <v>999</v>
      </c>
      <c r="L924" s="255">
        <v>0</v>
      </c>
    </row>
    <row r="925" spans="2:12" s="220" customFormat="1" ht="15.5" x14ac:dyDescent="0.4">
      <c r="B925" s="220" t="str">
        <f>VLOOKUP(C925,[1]!Companies[#Data],3,FALSE)</f>
        <v>000121621-7</v>
      </c>
      <c r="C925" s="261" t="str">
        <f t="shared" si="30"/>
        <v>Trinling Limited</v>
      </c>
      <c r="D925" s="220" t="s">
        <v>2081</v>
      </c>
      <c r="E925" s="221" t="s">
        <v>2076</v>
      </c>
      <c r="F925" s="220" t="s">
        <v>996</v>
      </c>
      <c r="G925" s="220" t="s">
        <v>996</v>
      </c>
      <c r="H925" s="261" t="str">
        <f>Table10[[#This Row],[Company]]</f>
        <v>Trinling Limited</v>
      </c>
      <c r="I925" s="220" t="s">
        <v>1199</v>
      </c>
      <c r="J925" s="222">
        <f>'[15]Trinling Limited'!$E24/[4]Sheet1!$D$367</f>
        <v>0</v>
      </c>
      <c r="K925" s="220" t="s">
        <v>999</v>
      </c>
      <c r="L925" s="255">
        <v>0</v>
      </c>
    </row>
    <row r="926" spans="2:12" s="220" customFormat="1" ht="15.5" x14ac:dyDescent="0.4">
      <c r="B926" s="220" t="str">
        <f>VLOOKUP(C926,[1]!Companies[#Data],3,FALSE)</f>
        <v>000121621-7</v>
      </c>
      <c r="C926" s="261" t="str">
        <f t="shared" si="30"/>
        <v>Trinling Limited</v>
      </c>
      <c r="D926" s="238" t="s">
        <v>1968</v>
      </c>
      <c r="E926" s="221" t="s">
        <v>2059</v>
      </c>
      <c r="F926" s="220" t="s">
        <v>996</v>
      </c>
      <c r="G926" s="220" t="s">
        <v>996</v>
      </c>
      <c r="H926" s="261" t="str">
        <f>Table10[[#This Row],[Company]]</f>
        <v>Trinling Limited</v>
      </c>
      <c r="I926" s="220" t="s">
        <v>1199</v>
      </c>
      <c r="J926" s="222">
        <f>'[15]Trinling Limited'!$E28/[4]Sheet1!$D$367</f>
        <v>0</v>
      </c>
      <c r="K926" s="220" t="s">
        <v>999</v>
      </c>
      <c r="L926" s="255">
        <v>0</v>
      </c>
    </row>
    <row r="927" spans="2:12" s="220" customFormat="1" ht="15.5" x14ac:dyDescent="0.4">
      <c r="B927" s="220" t="str">
        <f>VLOOKUP(C927,[1]!Companies[#Data],3,FALSE)</f>
        <v>000121621-7</v>
      </c>
      <c r="C927" s="261" t="str">
        <f t="shared" si="30"/>
        <v>Trinling Limited</v>
      </c>
      <c r="D927" s="238" t="s">
        <v>1968</v>
      </c>
      <c r="E927" s="221" t="s">
        <v>2108</v>
      </c>
      <c r="F927" s="220" t="s">
        <v>996</v>
      </c>
      <c r="G927" s="220" t="s">
        <v>996</v>
      </c>
      <c r="H927" s="261" t="str">
        <f>Table10[[#This Row],[Company]]</f>
        <v>Trinling Limited</v>
      </c>
      <c r="I927" s="220" t="s">
        <v>1199</v>
      </c>
      <c r="J927" s="222">
        <f>'[15]Trinling Limited'!$E29/[4]Sheet1!$D$367</f>
        <v>0</v>
      </c>
      <c r="K927" s="220" t="s">
        <v>999</v>
      </c>
      <c r="L927" s="255">
        <v>0</v>
      </c>
    </row>
    <row r="928" spans="2:12" s="220" customFormat="1" ht="15.5" x14ac:dyDescent="0.4">
      <c r="B928" s="220" t="str">
        <f>VLOOKUP(C928,[1]!Companies[#Data],3,FALSE)</f>
        <v>000121621-7</v>
      </c>
      <c r="C928" s="261" t="str">
        <f t="shared" si="30"/>
        <v>Trinling Limited</v>
      </c>
      <c r="D928" s="238" t="s">
        <v>1968</v>
      </c>
      <c r="E928" s="221" t="s">
        <v>2083</v>
      </c>
      <c r="F928" s="220" t="s">
        <v>996</v>
      </c>
      <c r="G928" s="220" t="s">
        <v>996</v>
      </c>
      <c r="H928" s="261" t="str">
        <f>Table10[[#This Row],[Company]]</f>
        <v>Trinling Limited</v>
      </c>
      <c r="I928" s="220" t="s">
        <v>1199</v>
      </c>
      <c r="J928" s="222">
        <f>'[15]Trinling Limited'!$E30/[4]Sheet1!$D$367</f>
        <v>0</v>
      </c>
      <c r="K928" s="220" t="s">
        <v>999</v>
      </c>
      <c r="L928" s="255">
        <v>0</v>
      </c>
    </row>
    <row r="929" spans="2:12" s="220" customFormat="1" ht="15.5" x14ac:dyDescent="0.4">
      <c r="B929" s="220" t="str">
        <f>VLOOKUP(C929,[1]!Companies[#Data],3,FALSE)</f>
        <v>000121621-7</v>
      </c>
      <c r="C929" s="261" t="str">
        <f t="shared" si="30"/>
        <v>Trinling Limited</v>
      </c>
      <c r="D929" s="238" t="s">
        <v>1968</v>
      </c>
      <c r="E929" s="221" t="s">
        <v>2109</v>
      </c>
      <c r="F929" s="220" t="s">
        <v>996</v>
      </c>
      <c r="G929" s="220" t="s">
        <v>996</v>
      </c>
      <c r="H929" s="261" t="str">
        <f>Table10[[#This Row],[Company]]</f>
        <v>Trinling Limited</v>
      </c>
      <c r="I929" s="220" t="s">
        <v>1199</v>
      </c>
      <c r="J929" s="222">
        <f>'[15]Trinling Limited'!$E31/[4]Sheet1!$D$367</f>
        <v>0</v>
      </c>
      <c r="K929" s="220" t="s">
        <v>999</v>
      </c>
      <c r="L929" s="255">
        <v>0</v>
      </c>
    </row>
    <row r="930" spans="2:12" s="220" customFormat="1" ht="15.5" x14ac:dyDescent="0.4">
      <c r="B930" s="220" t="str">
        <f>VLOOKUP(C930,[1]!Companies[#Data],3,FALSE)</f>
        <v>000121621-7</v>
      </c>
      <c r="C930" s="261" t="str">
        <f t="shared" si="30"/>
        <v>Trinling Limited</v>
      </c>
      <c r="D930" s="238" t="s">
        <v>1968</v>
      </c>
      <c r="E930" s="221" t="s">
        <v>2073</v>
      </c>
      <c r="F930" s="220" t="s">
        <v>996</v>
      </c>
      <c r="G930" s="220" t="s">
        <v>996</v>
      </c>
      <c r="H930" s="261" t="str">
        <f>Table10[[#This Row],[Company]]</f>
        <v>Trinling Limited</v>
      </c>
      <c r="I930" s="220" t="s">
        <v>1199</v>
      </c>
      <c r="J930" s="222">
        <f>'[15]Trinling Limited'!$E32/[4]Sheet1!$D$367</f>
        <v>0</v>
      </c>
      <c r="K930" s="220" t="s">
        <v>999</v>
      </c>
      <c r="L930" s="255">
        <v>0</v>
      </c>
    </row>
    <row r="931" spans="2:12" s="220" customFormat="1" ht="31" x14ac:dyDescent="0.4">
      <c r="B931" s="220" t="str">
        <f>VLOOKUP(C931,[1]!Companies[#Data],3,FALSE)</f>
        <v>000121621-7</v>
      </c>
      <c r="C931" s="261" t="str">
        <f t="shared" si="30"/>
        <v>Trinling Limited</v>
      </c>
      <c r="D931" s="238" t="s">
        <v>1968</v>
      </c>
      <c r="E931" s="221" t="s">
        <v>2062</v>
      </c>
      <c r="F931" s="220" t="s">
        <v>996</v>
      </c>
      <c r="G931" s="220" t="s">
        <v>996</v>
      </c>
      <c r="H931" s="261" t="str">
        <f>Table10[[#This Row],[Company]]</f>
        <v>Trinling Limited</v>
      </c>
      <c r="I931" s="220" t="s">
        <v>1199</v>
      </c>
      <c r="J931" s="222">
        <f>'[15]Trinling Limited'!$E33/[4]Sheet1!$D$367</f>
        <v>0</v>
      </c>
      <c r="K931" s="220" t="s">
        <v>999</v>
      </c>
      <c r="L931" s="255">
        <v>0</v>
      </c>
    </row>
    <row r="932" spans="2:12" s="220" customFormat="1" ht="15.5" x14ac:dyDescent="0.4">
      <c r="B932" s="220" t="str">
        <f>VLOOKUP(C932,[1]!Companies[#Data],3,FALSE)</f>
        <v>000121621-7</v>
      </c>
      <c r="C932" s="261" t="str">
        <f t="shared" si="30"/>
        <v>Trinling Limited</v>
      </c>
      <c r="D932" s="238" t="s">
        <v>1968</v>
      </c>
      <c r="E932" s="221" t="s">
        <v>2110</v>
      </c>
      <c r="F932" s="220" t="s">
        <v>996</v>
      </c>
      <c r="G932" s="220" t="s">
        <v>996</v>
      </c>
      <c r="H932" s="261" t="str">
        <f>Table10[[#This Row],[Company]]</f>
        <v>Trinling Limited</v>
      </c>
      <c r="I932" s="220" t="s">
        <v>1199</v>
      </c>
      <c r="J932" s="222">
        <f>'[15]Trinling Limited'!$E34/[4]Sheet1!$D$367</f>
        <v>0</v>
      </c>
      <c r="K932" s="220" t="s">
        <v>999</v>
      </c>
      <c r="L932" s="255">
        <v>0</v>
      </c>
    </row>
    <row r="933" spans="2:12" s="220" customFormat="1" ht="15.5" x14ac:dyDescent="0.4">
      <c r="B933" s="220" t="str">
        <f>VLOOKUP(C933,[1]!Companies[#Data],3,FALSE)</f>
        <v>000121621-7</v>
      </c>
      <c r="C933" s="261" t="str">
        <f t="shared" si="30"/>
        <v>Trinling Limited</v>
      </c>
      <c r="D933" s="238" t="s">
        <v>1968</v>
      </c>
      <c r="E933" s="221" t="s">
        <v>2111</v>
      </c>
      <c r="F933" s="220" t="s">
        <v>996</v>
      </c>
      <c r="G933" s="220" t="s">
        <v>996</v>
      </c>
      <c r="H933" s="261" t="str">
        <f>Table10[[#This Row],[Company]]</f>
        <v>Trinling Limited</v>
      </c>
      <c r="I933" s="220" t="s">
        <v>1199</v>
      </c>
      <c r="J933" s="222">
        <f>'[15]Trinling Limited'!$E35/[4]Sheet1!$D$367</f>
        <v>0</v>
      </c>
      <c r="K933" s="220" t="s">
        <v>999</v>
      </c>
      <c r="L933" s="255">
        <v>0</v>
      </c>
    </row>
    <row r="934" spans="2:12" s="220" customFormat="1" ht="15.5" x14ac:dyDescent="0.4">
      <c r="B934" s="220" t="str">
        <f>VLOOKUP(C934,[1]!Companies[#Data],3,FALSE)</f>
        <v>000121621-7</v>
      </c>
      <c r="C934" s="261" t="str">
        <f t="shared" si="30"/>
        <v>Trinling Limited</v>
      </c>
      <c r="D934" s="238" t="s">
        <v>1968</v>
      </c>
      <c r="E934" s="221" t="s">
        <v>2112</v>
      </c>
      <c r="F934" s="220" t="s">
        <v>996</v>
      </c>
      <c r="G934" s="220" t="s">
        <v>996</v>
      </c>
      <c r="H934" s="261" t="str">
        <f>Table10[[#This Row],[Company]]</f>
        <v>Trinling Limited</v>
      </c>
      <c r="I934" s="220" t="s">
        <v>1199</v>
      </c>
      <c r="J934" s="222">
        <f>'[15]Trinling Limited'!$E36/[4]Sheet1!$D$367</f>
        <v>0</v>
      </c>
      <c r="K934" s="220" t="s">
        <v>999</v>
      </c>
      <c r="L934" s="255">
        <v>0</v>
      </c>
    </row>
    <row r="935" spans="2:12" s="220" customFormat="1" ht="15.5" x14ac:dyDescent="0.4">
      <c r="B935" s="220" t="str">
        <f>VLOOKUP(C935,[1]!Companies[#Data],3,FALSE)</f>
        <v>000121621-7</v>
      </c>
      <c r="C935" s="261" t="str">
        <f t="shared" si="30"/>
        <v>Trinling Limited</v>
      </c>
      <c r="D935" s="238" t="s">
        <v>1968</v>
      </c>
      <c r="E935" s="221" t="s">
        <v>2113</v>
      </c>
      <c r="F935" s="220" t="s">
        <v>996</v>
      </c>
      <c r="G935" s="220" t="s">
        <v>996</v>
      </c>
      <c r="H935" s="261" t="str">
        <f>Table10[[#This Row],[Company]]</f>
        <v>Trinling Limited</v>
      </c>
      <c r="I935" s="220" t="s">
        <v>1199</v>
      </c>
      <c r="J935" s="222">
        <f>'[15]Trinling Limited'!$E37/[4]Sheet1!$D$367</f>
        <v>0</v>
      </c>
      <c r="K935" s="220" t="s">
        <v>999</v>
      </c>
      <c r="L935" s="255">
        <v>0</v>
      </c>
    </row>
    <row r="936" spans="2:12" s="220" customFormat="1" ht="15.5" x14ac:dyDescent="0.4">
      <c r="B936" s="220" t="str">
        <f>VLOOKUP(C936,[1]!Companies[#Data],3,FALSE)</f>
        <v>000121621-7</v>
      </c>
      <c r="C936" s="261" t="str">
        <f t="shared" si="30"/>
        <v>Trinling Limited</v>
      </c>
      <c r="D936" s="238" t="s">
        <v>1968</v>
      </c>
      <c r="E936" s="221" t="s">
        <v>2074</v>
      </c>
      <c r="F936" s="220" t="s">
        <v>996</v>
      </c>
      <c r="G936" s="220" t="s">
        <v>996</v>
      </c>
      <c r="H936" s="261" t="str">
        <f>Table10[[#This Row],[Company]]</f>
        <v>Trinling Limited</v>
      </c>
      <c r="I936" s="220" t="s">
        <v>1199</v>
      </c>
      <c r="J936" s="222">
        <f>'[15]Trinling Limited'!$E38/[4]Sheet1!$D$367</f>
        <v>0</v>
      </c>
      <c r="K936" s="220" t="s">
        <v>999</v>
      </c>
      <c r="L936" s="255">
        <v>0</v>
      </c>
    </row>
    <row r="937" spans="2:12" s="220" customFormat="1" ht="15.5" x14ac:dyDescent="0.4">
      <c r="B937" s="220" t="str">
        <f>VLOOKUP(C937,[1]!Companies[#Data],3,FALSE)</f>
        <v>000121621-7</v>
      </c>
      <c r="C937" s="261" t="str">
        <f t="shared" si="30"/>
        <v>Trinling Limited</v>
      </c>
      <c r="D937" s="238" t="s">
        <v>1968</v>
      </c>
      <c r="E937" s="221" t="s">
        <v>2064</v>
      </c>
      <c r="F937" s="220" t="s">
        <v>996</v>
      </c>
      <c r="G937" s="220" t="s">
        <v>996</v>
      </c>
      <c r="H937" s="261" t="str">
        <f>Table10[[#This Row],[Company]]</f>
        <v>Trinling Limited</v>
      </c>
      <c r="I937" s="220" t="s">
        <v>1199</v>
      </c>
      <c r="J937" s="222">
        <f>'[15]Trinling Limited'!$E39/[4]Sheet1!$D$367</f>
        <v>0</v>
      </c>
      <c r="K937" s="220" t="s">
        <v>999</v>
      </c>
      <c r="L937" s="255">
        <v>0</v>
      </c>
    </row>
    <row r="938" spans="2:12" s="220" customFormat="1" ht="15.5" x14ac:dyDescent="0.4">
      <c r="B938" s="220" t="str">
        <f>VLOOKUP(C938,[1]!Companies[#Data],3,FALSE)</f>
        <v>000121621-7</v>
      </c>
      <c r="C938" s="261" t="str">
        <f t="shared" si="30"/>
        <v>Trinling Limited</v>
      </c>
      <c r="D938" s="238" t="s">
        <v>1968</v>
      </c>
      <c r="E938" s="221" t="s">
        <v>2065</v>
      </c>
      <c r="F938" s="220" t="s">
        <v>996</v>
      </c>
      <c r="G938" s="220" t="s">
        <v>996</v>
      </c>
      <c r="H938" s="261" t="str">
        <f>Table10[[#This Row],[Company]]</f>
        <v>Trinling Limited</v>
      </c>
      <c r="I938" s="220" t="s">
        <v>1199</v>
      </c>
      <c r="J938" s="222">
        <f>'[15]Trinling Limited'!$E40/[4]Sheet1!$D$367</f>
        <v>0</v>
      </c>
      <c r="K938" s="220" t="s">
        <v>999</v>
      </c>
      <c r="L938" s="255">
        <v>0</v>
      </c>
    </row>
    <row r="939" spans="2:12" s="220" customFormat="1" ht="15.5" x14ac:dyDescent="0.4">
      <c r="B939" s="220" t="str">
        <f>VLOOKUP(C939,[1]!Companies[#Data],3,FALSE)</f>
        <v>000121621-7</v>
      </c>
      <c r="C939" s="261" t="str">
        <f t="shared" si="30"/>
        <v>Trinling Limited</v>
      </c>
      <c r="D939" s="238" t="s">
        <v>1968</v>
      </c>
      <c r="E939" s="221" t="s">
        <v>2114</v>
      </c>
      <c r="F939" s="220" t="s">
        <v>996</v>
      </c>
      <c r="G939" s="220" t="s">
        <v>996</v>
      </c>
      <c r="H939" s="261" t="str">
        <f>Table10[[#This Row],[Company]]</f>
        <v>Trinling Limited</v>
      </c>
      <c r="I939" s="220" t="s">
        <v>1199</v>
      </c>
      <c r="J939" s="222">
        <f>'[15]Trinling Limited'!$E41/[4]Sheet1!$D$367</f>
        <v>0</v>
      </c>
      <c r="K939" s="220" t="s">
        <v>999</v>
      </c>
      <c r="L939" s="255">
        <v>0</v>
      </c>
    </row>
    <row r="940" spans="2:12" s="220" customFormat="1" ht="15.5" x14ac:dyDescent="0.4">
      <c r="B940" s="220" t="str">
        <f>VLOOKUP(C940,[1]!Companies[#Data],3,FALSE)</f>
        <v>000121621-7</v>
      </c>
      <c r="C940" s="261" t="str">
        <f t="shared" si="30"/>
        <v>Trinling Limited</v>
      </c>
      <c r="D940" s="238" t="s">
        <v>1968</v>
      </c>
      <c r="E940" s="221" t="s">
        <v>2069</v>
      </c>
      <c r="F940" s="220" t="s">
        <v>996</v>
      </c>
      <c r="G940" s="220" t="s">
        <v>996</v>
      </c>
      <c r="H940" s="261" t="str">
        <f>Table10[[#This Row],[Company]]</f>
        <v>Trinling Limited</v>
      </c>
      <c r="I940" s="220" t="s">
        <v>1199</v>
      </c>
      <c r="J940" s="222">
        <f>'[15]Trinling Limited'!$E42/[4]Sheet1!$D$367</f>
        <v>0</v>
      </c>
      <c r="K940" s="220" t="s">
        <v>999</v>
      </c>
      <c r="L940" s="255">
        <v>0</v>
      </c>
    </row>
    <row r="941" spans="2:12" s="220" customFormat="1" ht="15.5" x14ac:dyDescent="0.4">
      <c r="B941" s="220" t="str">
        <f>VLOOKUP(C941,[1]!Companies[#Data],3,FALSE)</f>
        <v>000121621-7</v>
      </c>
      <c r="C941" s="261" t="str">
        <f t="shared" si="30"/>
        <v>Trinling Limited</v>
      </c>
      <c r="D941" s="238" t="s">
        <v>1968</v>
      </c>
      <c r="E941" s="221" t="s">
        <v>2070</v>
      </c>
      <c r="F941" s="220" t="s">
        <v>996</v>
      </c>
      <c r="G941" s="220" t="s">
        <v>996</v>
      </c>
      <c r="H941" s="261" t="str">
        <f>Table10[[#This Row],[Company]]</f>
        <v>Trinling Limited</v>
      </c>
      <c r="I941" s="220" t="s">
        <v>1199</v>
      </c>
      <c r="J941" s="222">
        <f>'[15]Trinling Limited'!$E43/[4]Sheet1!$D$367</f>
        <v>0</v>
      </c>
      <c r="K941" s="220" t="s">
        <v>999</v>
      </c>
      <c r="L941" s="255">
        <v>0</v>
      </c>
    </row>
    <row r="942" spans="2:12" s="220" customFormat="1" ht="15.5" x14ac:dyDescent="0.4">
      <c r="B942" s="220" t="str">
        <f>VLOOKUP(C942,[1]!Companies[#Data],3,FALSE)</f>
        <v>000121621-7</v>
      </c>
      <c r="C942" s="261" t="str">
        <f t="shared" si="30"/>
        <v>Trinling Limited</v>
      </c>
      <c r="D942" s="238" t="s">
        <v>1968</v>
      </c>
      <c r="E942" s="221" t="s">
        <v>2115</v>
      </c>
      <c r="F942" s="220" t="s">
        <v>996</v>
      </c>
      <c r="G942" s="220" t="s">
        <v>996</v>
      </c>
      <c r="H942" s="261" t="str">
        <f>Table10[[#This Row],[Company]]</f>
        <v>Trinling Limited</v>
      </c>
      <c r="I942" s="220" t="s">
        <v>1199</v>
      </c>
      <c r="J942" s="222">
        <f>'[15]Trinling Limited'!$E44/[4]Sheet1!$D$367</f>
        <v>0</v>
      </c>
      <c r="K942" s="220" t="s">
        <v>999</v>
      </c>
      <c r="L942" s="255">
        <v>0</v>
      </c>
    </row>
    <row r="943" spans="2:12" s="220" customFormat="1" ht="15.5" x14ac:dyDescent="0.4">
      <c r="B943" s="220" t="str">
        <f>VLOOKUP(C943,[1]!Companies[#Data],3,FALSE)</f>
        <v>000121621-7</v>
      </c>
      <c r="C943" s="261" t="str">
        <f t="shared" si="30"/>
        <v>Trinling Limited</v>
      </c>
      <c r="D943" s="238" t="s">
        <v>1968</v>
      </c>
      <c r="E943" s="221" t="s">
        <v>2072</v>
      </c>
      <c r="F943" s="220" t="s">
        <v>996</v>
      </c>
      <c r="G943" s="220" t="s">
        <v>996</v>
      </c>
      <c r="H943" s="261" t="str">
        <f>Table10[[#This Row],[Company]]</f>
        <v>Trinling Limited</v>
      </c>
      <c r="I943" s="220" t="s">
        <v>1199</v>
      </c>
      <c r="J943" s="222">
        <f>'[15]Trinling Limited'!$E45/[4]Sheet1!$D$367</f>
        <v>0</v>
      </c>
      <c r="K943" s="220" t="s">
        <v>999</v>
      </c>
      <c r="L943" s="255">
        <v>0</v>
      </c>
    </row>
    <row r="944" spans="2:12" s="220" customFormat="1" ht="15.5" x14ac:dyDescent="0.4">
      <c r="B944" s="220" t="str">
        <f>VLOOKUP(C944,[1]!Companies[#Data],3,FALSE)</f>
        <v>000121621-7</v>
      </c>
      <c r="C944" s="261" t="str">
        <f t="shared" si="30"/>
        <v>Trinling Limited</v>
      </c>
      <c r="D944" s="220" t="s">
        <v>2081</v>
      </c>
      <c r="E944" s="221" t="s">
        <v>2116</v>
      </c>
      <c r="F944" s="220" t="s">
        <v>996</v>
      </c>
      <c r="G944" s="220" t="s">
        <v>996</v>
      </c>
      <c r="H944" s="261" t="str">
        <f>Table10[[#This Row],[Company]]</f>
        <v>Trinling Limited</v>
      </c>
      <c r="I944" s="220" t="s">
        <v>1199</v>
      </c>
      <c r="J944" s="222">
        <f>'[15]Trinling Limited'!$E$50/[4]Sheet1!$D$367</f>
        <v>0</v>
      </c>
      <c r="K944" s="220" t="s">
        <v>999</v>
      </c>
      <c r="L944" s="255">
        <v>0</v>
      </c>
    </row>
    <row r="945" spans="2:12" s="220" customFormat="1" ht="15.5" x14ac:dyDescent="0.4">
      <c r="B945" s="220" t="str">
        <f>VLOOKUP(C945,[1]!Companies[#Data],3,FALSE)</f>
        <v>000128330-5</v>
      </c>
      <c r="C945" s="261" t="str">
        <f>'[1]Part 3 - Reporting entities'!B58</f>
        <v xml:space="preserve">Shell Trinidad 5(a) Limited </v>
      </c>
      <c r="D945" s="220" t="s">
        <v>2081</v>
      </c>
      <c r="E945" s="221" t="s">
        <v>2082</v>
      </c>
      <c r="F945" s="220" t="s">
        <v>996</v>
      </c>
      <c r="G945" s="220" t="s">
        <v>996</v>
      </c>
      <c r="H945" s="261" t="str">
        <f>Table10[[#This Row],[Company]]</f>
        <v xml:space="preserve">Shell Trinidad 5(a) Limited </v>
      </c>
      <c r="I945" s="220" t="s">
        <v>1199</v>
      </c>
      <c r="J945" s="222">
        <f>'[15]Shell Trinidad 5 (A) Limited'!$E14/[4]Sheet1!$D$367</f>
        <v>644.75534598539889</v>
      </c>
      <c r="K945" s="220" t="s">
        <v>999</v>
      </c>
      <c r="L945" s="255">
        <v>0</v>
      </c>
    </row>
    <row r="946" spans="2:12" s="220" customFormat="1" ht="15.5" x14ac:dyDescent="0.4">
      <c r="B946" s="220" t="str">
        <f>VLOOKUP(C946,[1]!Companies[#Data],3,FALSE)</f>
        <v>000128330-5</v>
      </c>
      <c r="C946" s="261" t="str">
        <f>C945</f>
        <v xml:space="preserve">Shell Trinidad 5(a) Limited </v>
      </c>
      <c r="D946" s="220" t="s">
        <v>2081</v>
      </c>
      <c r="E946" s="221" t="s">
        <v>2050</v>
      </c>
      <c r="F946" s="220" t="s">
        <v>996</v>
      </c>
      <c r="G946" s="220" t="s">
        <v>996</v>
      </c>
      <c r="H946" s="261" t="str">
        <f>Table10[[#This Row],[Company]]</f>
        <v xml:space="preserve">Shell Trinidad 5(a) Limited </v>
      </c>
      <c r="I946" s="220" t="s">
        <v>1199</v>
      </c>
      <c r="J946" s="222">
        <f>'[15]Shell Trinidad 5 (A) Limited'!$E15/[4]Sheet1!$D$367</f>
        <v>2013145.1050325111</v>
      </c>
      <c r="K946" s="220" t="s">
        <v>999</v>
      </c>
      <c r="L946" s="255">
        <v>0</v>
      </c>
    </row>
    <row r="947" spans="2:12" s="220" customFormat="1" ht="15.5" x14ac:dyDescent="0.4">
      <c r="B947" s="220" t="str">
        <f>VLOOKUP(C947,[1]!Companies[#Data],3,FALSE)</f>
        <v>000128330-5</v>
      </c>
      <c r="C947" s="261" t="str">
        <f t="shared" ref="C947:C974" si="31">C946</f>
        <v xml:space="preserve">Shell Trinidad 5(a) Limited </v>
      </c>
      <c r="D947" s="220" t="s">
        <v>2081</v>
      </c>
      <c r="E947" s="221" t="s">
        <v>2051</v>
      </c>
      <c r="F947" s="220" t="s">
        <v>996</v>
      </c>
      <c r="G947" s="220" t="s">
        <v>996</v>
      </c>
      <c r="H947" s="261" t="str">
        <f>Table10[[#This Row],[Company]]</f>
        <v xml:space="preserve">Shell Trinidad 5(a) Limited </v>
      </c>
      <c r="I947" s="220" t="s">
        <v>1199</v>
      </c>
      <c r="J947" s="222">
        <f>'[15]Shell Trinidad 5 (A) Limited'!$E16/[4]Sheet1!$D$367</f>
        <v>487393.153189637</v>
      </c>
      <c r="K947" s="220" t="s">
        <v>999</v>
      </c>
      <c r="L947" s="255">
        <v>0</v>
      </c>
    </row>
    <row r="948" spans="2:12" s="220" customFormat="1" ht="15.5" x14ac:dyDescent="0.4">
      <c r="B948" s="220" t="str">
        <f>VLOOKUP(C948,[1]!Companies[#Data],3,FALSE)</f>
        <v>000128330-5</v>
      </c>
      <c r="C948" s="261" t="str">
        <f t="shared" si="31"/>
        <v xml:space="preserve">Shell Trinidad 5(a) Limited </v>
      </c>
      <c r="D948" s="220" t="s">
        <v>2081</v>
      </c>
      <c r="E948" s="221" t="s">
        <v>2049</v>
      </c>
      <c r="F948" s="220" t="s">
        <v>996</v>
      </c>
      <c r="G948" s="220" t="s">
        <v>996</v>
      </c>
      <c r="H948" s="261" t="str">
        <f>Table10[[#This Row],[Company]]</f>
        <v xml:space="preserve">Shell Trinidad 5(a) Limited </v>
      </c>
      <c r="I948" s="220" t="s">
        <v>1199</v>
      </c>
      <c r="J948" s="222">
        <f>'[15]Shell Trinidad 5 (A) Limited'!$E17/[4]Sheet1!$D$367</f>
        <v>0</v>
      </c>
      <c r="K948" s="220" t="s">
        <v>999</v>
      </c>
      <c r="L948" s="255">
        <v>0</v>
      </c>
    </row>
    <row r="949" spans="2:12" s="220" customFormat="1" ht="15.5" x14ac:dyDescent="0.4">
      <c r="B949" s="220" t="str">
        <f>VLOOKUP(C949,[1]!Companies[#Data],3,FALSE)</f>
        <v>000128330-5</v>
      </c>
      <c r="C949" s="261" t="str">
        <f t="shared" si="31"/>
        <v xml:space="preserve">Shell Trinidad 5(a) Limited </v>
      </c>
      <c r="D949" s="220" t="s">
        <v>2081</v>
      </c>
      <c r="E949" s="221" t="s">
        <v>2057</v>
      </c>
      <c r="F949" s="220" t="s">
        <v>996</v>
      </c>
      <c r="G949" s="220" t="s">
        <v>996</v>
      </c>
      <c r="H949" s="261" t="str">
        <f>Table10[[#This Row],[Company]]</f>
        <v xml:space="preserve">Shell Trinidad 5(a) Limited </v>
      </c>
      <c r="I949" s="220" t="s">
        <v>1199</v>
      </c>
      <c r="J949" s="222">
        <f>'[15]Shell Trinidad 5 (A) Limited'!$E18/[4]Sheet1!$D$367</f>
        <v>59682.201925355512</v>
      </c>
      <c r="K949" s="220" t="s">
        <v>999</v>
      </c>
      <c r="L949" s="255">
        <v>0</v>
      </c>
    </row>
    <row r="950" spans="2:12" s="220" customFormat="1" ht="15.5" x14ac:dyDescent="0.4">
      <c r="B950" s="220" t="str">
        <f>VLOOKUP(C950,[1]!Companies[#Data],3,FALSE)</f>
        <v>000128330-5</v>
      </c>
      <c r="C950" s="261" t="str">
        <f t="shared" si="31"/>
        <v xml:space="preserve">Shell Trinidad 5(a) Limited </v>
      </c>
      <c r="D950" s="220" t="s">
        <v>2081</v>
      </c>
      <c r="E950" s="221" t="s">
        <v>2054</v>
      </c>
      <c r="F950" s="220" t="s">
        <v>996</v>
      </c>
      <c r="G950" s="220" t="s">
        <v>996</v>
      </c>
      <c r="H950" s="261" t="str">
        <f>Table10[[#This Row],[Company]]</f>
        <v xml:space="preserve">Shell Trinidad 5(a) Limited </v>
      </c>
      <c r="I950" s="220" t="s">
        <v>1199</v>
      </c>
      <c r="J950" s="222">
        <f>'[15]Shell Trinidad 5 (A) Limited'!$E19/[4]Sheet1!$D$367</f>
        <v>0</v>
      </c>
      <c r="K950" s="220" t="s">
        <v>999</v>
      </c>
      <c r="L950" s="255">
        <v>0</v>
      </c>
    </row>
    <row r="951" spans="2:12" s="220" customFormat="1" ht="31" x14ac:dyDescent="0.4">
      <c r="B951" s="220" t="str">
        <f>VLOOKUP(C951,[1]!Companies[#Data],3,FALSE)</f>
        <v>000128330-5</v>
      </c>
      <c r="C951" s="261" t="str">
        <f t="shared" si="31"/>
        <v xml:space="preserve">Shell Trinidad 5(a) Limited </v>
      </c>
      <c r="D951" s="220" t="s">
        <v>2081</v>
      </c>
      <c r="E951" s="221" t="s">
        <v>2048</v>
      </c>
      <c r="F951" s="220" t="s">
        <v>996</v>
      </c>
      <c r="G951" s="220" t="s">
        <v>996</v>
      </c>
      <c r="H951" s="261" t="str">
        <f>Table10[[#This Row],[Company]]</f>
        <v xml:space="preserve">Shell Trinidad 5(a) Limited </v>
      </c>
      <c r="I951" s="220" t="s">
        <v>1199</v>
      </c>
      <c r="J951" s="222">
        <f>'[15]Shell Trinidad 5 (A) Limited'!$E20/[4]Sheet1!$D$367</f>
        <v>0</v>
      </c>
      <c r="K951" s="220" t="s">
        <v>999</v>
      </c>
      <c r="L951" s="255">
        <v>0</v>
      </c>
    </row>
    <row r="952" spans="2:12" s="220" customFormat="1" ht="31" x14ac:dyDescent="0.4">
      <c r="B952" s="220" t="str">
        <f>VLOOKUP(C952,[1]!Companies[#Data],3,FALSE)</f>
        <v>000128330-5</v>
      </c>
      <c r="C952" s="261" t="str">
        <f t="shared" si="31"/>
        <v xml:space="preserve">Shell Trinidad 5(a) Limited </v>
      </c>
      <c r="D952" s="220" t="s">
        <v>2081</v>
      </c>
      <c r="E952" s="221" t="s">
        <v>2085</v>
      </c>
      <c r="F952" s="220" t="s">
        <v>996</v>
      </c>
      <c r="G952" s="220" t="s">
        <v>996</v>
      </c>
      <c r="H952" s="261" t="str">
        <f>Table10[[#This Row],[Company]]</f>
        <v xml:space="preserve">Shell Trinidad 5(a) Limited </v>
      </c>
      <c r="I952" s="220" t="s">
        <v>1199</v>
      </c>
      <c r="J952" s="222">
        <f>'[15]Shell Trinidad 5 (A) Limited'!$E21/[4]Sheet1!$D$367</f>
        <v>0</v>
      </c>
      <c r="K952" s="220" t="s">
        <v>999</v>
      </c>
      <c r="L952" s="255">
        <v>0</v>
      </c>
    </row>
    <row r="953" spans="2:12" s="220" customFormat="1" ht="15.5" x14ac:dyDescent="0.4">
      <c r="B953" s="220" t="str">
        <f>VLOOKUP(C953,[1]!Companies[#Data],3,FALSE)</f>
        <v>000128330-5</v>
      </c>
      <c r="C953" s="261" t="str">
        <f t="shared" si="31"/>
        <v xml:space="preserve">Shell Trinidad 5(a) Limited </v>
      </c>
      <c r="D953" s="220" t="s">
        <v>2081</v>
      </c>
      <c r="E953" s="221" t="s">
        <v>2107</v>
      </c>
      <c r="F953" s="220" t="s">
        <v>996</v>
      </c>
      <c r="G953" s="220" t="s">
        <v>996</v>
      </c>
      <c r="H953" s="261" t="str">
        <f>Table10[[#This Row],[Company]]</f>
        <v xml:space="preserve">Shell Trinidad 5(a) Limited </v>
      </c>
      <c r="I953" s="220" t="s">
        <v>1199</v>
      </c>
      <c r="J953" s="222">
        <f>'[15]Shell Trinidad 5 (A) Limited'!$E22/[4]Sheet1!$D$367</f>
        <v>0</v>
      </c>
      <c r="K953" s="220" t="s">
        <v>999</v>
      </c>
      <c r="L953" s="255">
        <v>0</v>
      </c>
    </row>
    <row r="954" spans="2:12" s="220" customFormat="1" ht="15.5" x14ac:dyDescent="0.4">
      <c r="B954" s="220" t="str">
        <f>VLOOKUP(C954,[1]!Companies[#Data],3,FALSE)</f>
        <v>000128330-5</v>
      </c>
      <c r="C954" s="261" t="str">
        <f t="shared" si="31"/>
        <v xml:space="preserve">Shell Trinidad 5(a) Limited </v>
      </c>
      <c r="D954" s="220" t="s">
        <v>2081</v>
      </c>
      <c r="E954" s="221" t="s">
        <v>2075</v>
      </c>
      <c r="F954" s="220" t="s">
        <v>996</v>
      </c>
      <c r="G954" s="220" t="s">
        <v>996</v>
      </c>
      <c r="H954" s="261" t="str">
        <f>Table10[[#This Row],[Company]]</f>
        <v xml:space="preserve">Shell Trinidad 5(a) Limited </v>
      </c>
      <c r="I954" s="220" t="s">
        <v>1199</v>
      </c>
      <c r="J954" s="222">
        <f>'[15]Shell Trinidad 5 (A) Limited'!$E23/[4]Sheet1!$D$367</f>
        <v>0</v>
      </c>
      <c r="K954" s="220" t="s">
        <v>999</v>
      </c>
      <c r="L954" s="255">
        <v>0</v>
      </c>
    </row>
    <row r="955" spans="2:12" s="220" customFormat="1" ht="15.5" x14ac:dyDescent="0.4">
      <c r="B955" s="220" t="str">
        <f>VLOOKUP(C955,[1]!Companies[#Data],3,FALSE)</f>
        <v>000128330-5</v>
      </c>
      <c r="C955" s="261" t="str">
        <f t="shared" si="31"/>
        <v xml:space="preserve">Shell Trinidad 5(a) Limited </v>
      </c>
      <c r="D955" s="220" t="s">
        <v>2081</v>
      </c>
      <c r="E955" s="221" t="s">
        <v>2076</v>
      </c>
      <c r="F955" s="220" t="s">
        <v>996</v>
      </c>
      <c r="G955" s="220" t="s">
        <v>996</v>
      </c>
      <c r="H955" s="261" t="str">
        <f>Table10[[#This Row],[Company]]</f>
        <v xml:space="preserve">Shell Trinidad 5(a) Limited </v>
      </c>
      <c r="I955" s="220" t="s">
        <v>1199</v>
      </c>
      <c r="J955" s="222">
        <f>'[15]Shell Trinidad 5 (A) Limited'!$E24/[4]Sheet1!$D$367</f>
        <v>0</v>
      </c>
      <c r="K955" s="220" t="s">
        <v>999</v>
      </c>
      <c r="L955" s="255">
        <v>0</v>
      </c>
    </row>
    <row r="956" spans="2:12" s="220" customFormat="1" ht="15.5" x14ac:dyDescent="0.4">
      <c r="B956" s="220" t="str">
        <f>VLOOKUP(C956,[1]!Companies[#Data],3,FALSE)</f>
        <v>000128330-5</v>
      </c>
      <c r="C956" s="261" t="str">
        <f t="shared" si="31"/>
        <v xml:space="preserve">Shell Trinidad 5(a) Limited </v>
      </c>
      <c r="D956" s="238" t="s">
        <v>1968</v>
      </c>
      <c r="E956" s="221" t="s">
        <v>2059</v>
      </c>
      <c r="F956" s="220" t="s">
        <v>996</v>
      </c>
      <c r="G956" s="220" t="s">
        <v>996</v>
      </c>
      <c r="H956" s="261" t="str">
        <f>Table10[[#This Row],[Company]]</f>
        <v xml:space="preserve">Shell Trinidad 5(a) Limited </v>
      </c>
      <c r="I956" s="220" t="s">
        <v>1199</v>
      </c>
      <c r="J956" s="222">
        <f>'[15]Shell Trinidad 5 (A) Limited'!$E28/[4]Sheet1!$D$367</f>
        <v>0</v>
      </c>
      <c r="K956" s="220" t="s">
        <v>999</v>
      </c>
      <c r="L956" s="255">
        <v>0</v>
      </c>
    </row>
    <row r="957" spans="2:12" s="220" customFormat="1" ht="15.5" x14ac:dyDescent="0.4">
      <c r="B957" s="220" t="str">
        <f>VLOOKUP(C957,[1]!Companies[#Data],3,FALSE)</f>
        <v>000128330-5</v>
      </c>
      <c r="C957" s="261" t="str">
        <f t="shared" si="31"/>
        <v xml:space="preserve">Shell Trinidad 5(a) Limited </v>
      </c>
      <c r="D957" s="238" t="s">
        <v>1968</v>
      </c>
      <c r="E957" s="221" t="s">
        <v>2108</v>
      </c>
      <c r="F957" s="220" t="s">
        <v>996</v>
      </c>
      <c r="G957" s="220" t="s">
        <v>996</v>
      </c>
      <c r="H957" s="261" t="str">
        <f>Table10[[#This Row],[Company]]</f>
        <v xml:space="preserve">Shell Trinidad 5(a) Limited </v>
      </c>
      <c r="I957" s="220" t="s">
        <v>1199</v>
      </c>
      <c r="J957" s="222">
        <f>'[15]Shell Trinidad 5 (A) Limited'!$E29/[4]Sheet1!$D$367</f>
        <v>0</v>
      </c>
      <c r="K957" s="220" t="s">
        <v>999</v>
      </c>
      <c r="L957" s="255">
        <v>0</v>
      </c>
    </row>
    <row r="958" spans="2:12" s="220" customFormat="1" ht="15.5" x14ac:dyDescent="0.4">
      <c r="B958" s="220" t="str">
        <f>VLOOKUP(C958,[1]!Companies[#Data],3,FALSE)</f>
        <v>000128330-5</v>
      </c>
      <c r="C958" s="261" t="str">
        <f t="shared" si="31"/>
        <v xml:space="preserve">Shell Trinidad 5(a) Limited </v>
      </c>
      <c r="D958" s="238" t="s">
        <v>1968</v>
      </c>
      <c r="E958" s="221" t="s">
        <v>2083</v>
      </c>
      <c r="F958" s="220" t="s">
        <v>996</v>
      </c>
      <c r="G958" s="220" t="s">
        <v>996</v>
      </c>
      <c r="H958" s="261" t="str">
        <f>Table10[[#This Row],[Company]]</f>
        <v xml:space="preserve">Shell Trinidad 5(a) Limited </v>
      </c>
      <c r="I958" s="220" t="s">
        <v>1199</v>
      </c>
      <c r="J958" s="222">
        <f>'[15]Shell Trinidad 5 (A) Limited'!$E30/[4]Sheet1!$D$367</f>
        <v>62618.828661891399</v>
      </c>
      <c r="K958" s="220" t="s">
        <v>999</v>
      </c>
      <c r="L958" s="255">
        <v>0</v>
      </c>
    </row>
    <row r="959" spans="2:12" s="220" customFormat="1" ht="15.5" x14ac:dyDescent="0.4">
      <c r="B959" s="220" t="str">
        <f>VLOOKUP(C959,[1]!Companies[#Data],3,FALSE)</f>
        <v>000128330-5</v>
      </c>
      <c r="C959" s="261" t="str">
        <f t="shared" si="31"/>
        <v xml:space="preserve">Shell Trinidad 5(a) Limited </v>
      </c>
      <c r="D959" s="238" t="s">
        <v>1968</v>
      </c>
      <c r="E959" s="221" t="s">
        <v>2109</v>
      </c>
      <c r="F959" s="220" t="s">
        <v>996</v>
      </c>
      <c r="G959" s="220" t="s">
        <v>996</v>
      </c>
      <c r="H959" s="261" t="str">
        <f>Table10[[#This Row],[Company]]</f>
        <v xml:space="preserve">Shell Trinidad 5(a) Limited </v>
      </c>
      <c r="I959" s="220" t="s">
        <v>1199</v>
      </c>
      <c r="J959" s="222">
        <f>'[15]Shell Trinidad 5 (A) Limited'!$E31/[4]Sheet1!$D$367</f>
        <v>0</v>
      </c>
      <c r="K959" s="220" t="s">
        <v>999</v>
      </c>
      <c r="L959" s="255">
        <v>0</v>
      </c>
    </row>
    <row r="960" spans="2:12" s="220" customFormat="1" ht="15.5" x14ac:dyDescent="0.4">
      <c r="B960" s="220" t="str">
        <f>VLOOKUP(C960,[1]!Companies[#Data],3,FALSE)</f>
        <v>000128330-5</v>
      </c>
      <c r="C960" s="261" t="str">
        <f t="shared" si="31"/>
        <v xml:space="preserve">Shell Trinidad 5(a) Limited </v>
      </c>
      <c r="D960" s="238" t="s">
        <v>1968</v>
      </c>
      <c r="E960" s="221" t="s">
        <v>2073</v>
      </c>
      <c r="F960" s="220" t="s">
        <v>996</v>
      </c>
      <c r="G960" s="220" t="s">
        <v>996</v>
      </c>
      <c r="H960" s="261" t="str">
        <f>Table10[[#This Row],[Company]]</f>
        <v xml:space="preserve">Shell Trinidad 5(a) Limited </v>
      </c>
      <c r="I960" s="220" t="s">
        <v>1199</v>
      </c>
      <c r="J960" s="222">
        <f>'[15]Shell Trinidad 5 (A) Limited'!$E32/[4]Sheet1!$D$367</f>
        <v>0</v>
      </c>
      <c r="K960" s="220" t="s">
        <v>999</v>
      </c>
      <c r="L960" s="255">
        <v>0</v>
      </c>
    </row>
    <row r="961" spans="2:12" s="220" customFormat="1" ht="31" x14ac:dyDescent="0.4">
      <c r="B961" s="220" t="str">
        <f>VLOOKUP(C961,[1]!Companies[#Data],3,FALSE)</f>
        <v>000128330-5</v>
      </c>
      <c r="C961" s="261" t="str">
        <f t="shared" si="31"/>
        <v xml:space="preserve">Shell Trinidad 5(a) Limited </v>
      </c>
      <c r="D961" s="238" t="s">
        <v>1968</v>
      </c>
      <c r="E961" s="221" t="s">
        <v>2062</v>
      </c>
      <c r="F961" s="220" t="s">
        <v>996</v>
      </c>
      <c r="G961" s="220" t="s">
        <v>996</v>
      </c>
      <c r="H961" s="261" t="str">
        <f>Table10[[#This Row],[Company]]</f>
        <v xml:space="preserve">Shell Trinidad 5(a) Limited </v>
      </c>
      <c r="I961" s="220" t="s">
        <v>1199</v>
      </c>
      <c r="J961" s="222">
        <f>'[15]Shell Trinidad 5 (A) Limited'!$E33/[4]Sheet1!$D$367</f>
        <v>15541965.269356316</v>
      </c>
      <c r="K961" s="220" t="s">
        <v>999</v>
      </c>
      <c r="L961" s="255">
        <v>0</v>
      </c>
    </row>
    <row r="962" spans="2:12" s="220" customFormat="1" ht="15.5" x14ac:dyDescent="0.4">
      <c r="B962" s="220" t="str">
        <f>VLOOKUP(C962,[1]!Companies[#Data],3,FALSE)</f>
        <v>000128330-5</v>
      </c>
      <c r="C962" s="261" t="str">
        <f t="shared" si="31"/>
        <v xml:space="preserve">Shell Trinidad 5(a) Limited </v>
      </c>
      <c r="D962" s="238" t="s">
        <v>1968</v>
      </c>
      <c r="E962" s="221" t="s">
        <v>2110</v>
      </c>
      <c r="F962" s="220" t="s">
        <v>996</v>
      </c>
      <c r="G962" s="220" t="s">
        <v>996</v>
      </c>
      <c r="H962" s="261" t="str">
        <f>Table10[[#This Row],[Company]]</f>
        <v xml:space="preserve">Shell Trinidad 5(a) Limited </v>
      </c>
      <c r="I962" s="220" t="s">
        <v>1199</v>
      </c>
      <c r="J962" s="222">
        <f>'[15]Shell Trinidad 5 (A) Limited'!$E34/[4]Sheet1!$D$367</f>
        <v>0</v>
      </c>
      <c r="K962" s="220" t="s">
        <v>999</v>
      </c>
      <c r="L962" s="255">
        <v>0</v>
      </c>
    </row>
    <row r="963" spans="2:12" s="220" customFormat="1" ht="15.5" x14ac:dyDescent="0.4">
      <c r="B963" s="220" t="str">
        <f>VLOOKUP(C963,[1]!Companies[#Data],3,FALSE)</f>
        <v>000128330-5</v>
      </c>
      <c r="C963" s="261" t="str">
        <f t="shared" si="31"/>
        <v xml:space="preserve">Shell Trinidad 5(a) Limited </v>
      </c>
      <c r="D963" s="238" t="s">
        <v>1968</v>
      </c>
      <c r="E963" s="221" t="s">
        <v>2111</v>
      </c>
      <c r="F963" s="220" t="s">
        <v>996</v>
      </c>
      <c r="G963" s="220" t="s">
        <v>996</v>
      </c>
      <c r="H963" s="261" t="str">
        <f>Table10[[#This Row],[Company]]</f>
        <v xml:space="preserve">Shell Trinidad 5(a) Limited </v>
      </c>
      <c r="I963" s="220" t="s">
        <v>1199</v>
      </c>
      <c r="J963" s="222">
        <f>'[15]Shell Trinidad 5 (A) Limited'!$E35/[4]Sheet1!$D$367</f>
        <v>0</v>
      </c>
      <c r="K963" s="220" t="s">
        <v>999</v>
      </c>
      <c r="L963" s="255">
        <v>0</v>
      </c>
    </row>
    <row r="964" spans="2:12" s="220" customFormat="1" ht="15.5" x14ac:dyDescent="0.4">
      <c r="B964" s="220" t="str">
        <f>VLOOKUP(C964,[1]!Companies[#Data],3,FALSE)</f>
        <v>000128330-5</v>
      </c>
      <c r="C964" s="261" t="str">
        <f t="shared" si="31"/>
        <v xml:space="preserve">Shell Trinidad 5(a) Limited </v>
      </c>
      <c r="D964" s="238" t="s">
        <v>1968</v>
      </c>
      <c r="E964" s="221" t="s">
        <v>2112</v>
      </c>
      <c r="F964" s="220" t="s">
        <v>996</v>
      </c>
      <c r="G964" s="220" t="s">
        <v>996</v>
      </c>
      <c r="H964" s="261" t="str">
        <f>Table10[[#This Row],[Company]]</f>
        <v xml:space="preserve">Shell Trinidad 5(a) Limited </v>
      </c>
      <c r="I964" s="220" t="s">
        <v>1199</v>
      </c>
      <c r="J964" s="222">
        <f>'[15]Shell Trinidad 5 (A) Limited'!$E36/[4]Sheet1!$D$367</f>
        <v>0</v>
      </c>
      <c r="K964" s="220" t="s">
        <v>999</v>
      </c>
      <c r="L964" s="255">
        <v>0</v>
      </c>
    </row>
    <row r="965" spans="2:12" s="220" customFormat="1" ht="15.5" x14ac:dyDescent="0.4">
      <c r="B965" s="220" t="str">
        <f>VLOOKUP(C965,[1]!Companies[#Data],3,FALSE)</f>
        <v>000128330-5</v>
      </c>
      <c r="C965" s="261" t="str">
        <f t="shared" si="31"/>
        <v xml:space="preserve">Shell Trinidad 5(a) Limited </v>
      </c>
      <c r="D965" s="238" t="s">
        <v>1968</v>
      </c>
      <c r="E965" s="221" t="s">
        <v>2113</v>
      </c>
      <c r="F965" s="220" t="s">
        <v>996</v>
      </c>
      <c r="G965" s="220" t="s">
        <v>996</v>
      </c>
      <c r="H965" s="261" t="str">
        <f>Table10[[#This Row],[Company]]</f>
        <v xml:space="preserve">Shell Trinidad 5(a) Limited </v>
      </c>
      <c r="I965" s="220" t="s">
        <v>1199</v>
      </c>
      <c r="J965" s="222">
        <f>'[15]Shell Trinidad 5 (A) Limited'!$E37/[4]Sheet1!$D$367</f>
        <v>0</v>
      </c>
      <c r="K965" s="220" t="s">
        <v>999</v>
      </c>
      <c r="L965" s="255">
        <v>0</v>
      </c>
    </row>
    <row r="966" spans="2:12" s="220" customFormat="1" ht="15.5" x14ac:dyDescent="0.4">
      <c r="B966" s="220" t="str">
        <f>VLOOKUP(C966,[1]!Companies[#Data],3,FALSE)</f>
        <v>000128330-5</v>
      </c>
      <c r="C966" s="261" t="str">
        <f t="shared" si="31"/>
        <v xml:space="preserve">Shell Trinidad 5(a) Limited </v>
      </c>
      <c r="D966" s="238" t="s">
        <v>1968</v>
      </c>
      <c r="E966" s="221" t="s">
        <v>2074</v>
      </c>
      <c r="F966" s="220" t="s">
        <v>996</v>
      </c>
      <c r="G966" s="220" t="s">
        <v>996</v>
      </c>
      <c r="H966" s="261" t="str">
        <f>Table10[[#This Row],[Company]]</f>
        <v xml:space="preserve">Shell Trinidad 5(a) Limited </v>
      </c>
      <c r="I966" s="220" t="s">
        <v>1199</v>
      </c>
      <c r="J966" s="222">
        <f>'[15]Shell Trinidad 5 (A) Limited'!$E38/[4]Sheet1!$D$367</f>
        <v>0</v>
      </c>
      <c r="K966" s="220" t="s">
        <v>999</v>
      </c>
      <c r="L966" s="255">
        <v>0</v>
      </c>
    </row>
    <row r="967" spans="2:12" s="220" customFormat="1" ht="15.5" x14ac:dyDescent="0.4">
      <c r="B967" s="220" t="str">
        <f>VLOOKUP(C967,[1]!Companies[#Data],3,FALSE)</f>
        <v>000128330-5</v>
      </c>
      <c r="C967" s="261" t="str">
        <f t="shared" si="31"/>
        <v xml:space="preserve">Shell Trinidad 5(a) Limited </v>
      </c>
      <c r="D967" s="238" t="s">
        <v>1968</v>
      </c>
      <c r="E967" s="221" t="s">
        <v>2064</v>
      </c>
      <c r="F967" s="220" t="s">
        <v>996</v>
      </c>
      <c r="G967" s="220" t="s">
        <v>996</v>
      </c>
      <c r="H967" s="261" t="str">
        <f>Table10[[#This Row],[Company]]</f>
        <v xml:space="preserve">Shell Trinidad 5(a) Limited </v>
      </c>
      <c r="I967" s="220" t="s">
        <v>1199</v>
      </c>
      <c r="J967" s="222">
        <f>'[15]Shell Trinidad 5 (A) Limited'!$E39/[4]Sheet1!$D$367</f>
        <v>0</v>
      </c>
      <c r="K967" s="220" t="s">
        <v>999</v>
      </c>
      <c r="L967" s="255">
        <v>0</v>
      </c>
    </row>
    <row r="968" spans="2:12" s="220" customFormat="1" ht="15.5" x14ac:dyDescent="0.4">
      <c r="B968" s="220" t="str">
        <f>VLOOKUP(C968,[1]!Companies[#Data],3,FALSE)</f>
        <v>000128330-5</v>
      </c>
      <c r="C968" s="261" t="str">
        <f t="shared" si="31"/>
        <v xml:space="preserve">Shell Trinidad 5(a) Limited </v>
      </c>
      <c r="D968" s="238" t="s">
        <v>1968</v>
      </c>
      <c r="E968" s="221" t="s">
        <v>2065</v>
      </c>
      <c r="F968" s="220" t="s">
        <v>996</v>
      </c>
      <c r="G968" s="220" t="s">
        <v>996</v>
      </c>
      <c r="H968" s="261" t="str">
        <f>Table10[[#This Row],[Company]]</f>
        <v xml:space="preserve">Shell Trinidad 5(a) Limited </v>
      </c>
      <c r="I968" s="220" t="s">
        <v>1199</v>
      </c>
      <c r="J968" s="222">
        <f>'[15]Shell Trinidad 5 (A) Limited'!$E40/[4]Sheet1!$D$367</f>
        <v>0</v>
      </c>
      <c r="K968" s="220" t="s">
        <v>999</v>
      </c>
      <c r="L968" s="255">
        <v>0</v>
      </c>
    </row>
    <row r="969" spans="2:12" s="220" customFormat="1" ht="15.5" x14ac:dyDescent="0.4">
      <c r="B969" s="220" t="str">
        <f>VLOOKUP(C969,[1]!Companies[#Data],3,FALSE)</f>
        <v>000128330-5</v>
      </c>
      <c r="C969" s="261" t="str">
        <f t="shared" si="31"/>
        <v xml:space="preserve">Shell Trinidad 5(a) Limited </v>
      </c>
      <c r="D969" s="238" t="s">
        <v>1968</v>
      </c>
      <c r="E969" s="221" t="s">
        <v>2114</v>
      </c>
      <c r="F969" s="220" t="s">
        <v>996</v>
      </c>
      <c r="G969" s="220" t="s">
        <v>996</v>
      </c>
      <c r="H969" s="261" t="str">
        <f>Table10[[#This Row],[Company]]</f>
        <v xml:space="preserve">Shell Trinidad 5(a) Limited </v>
      </c>
      <c r="I969" s="220" t="s">
        <v>1199</v>
      </c>
      <c r="J969" s="222">
        <f>'[15]Shell Trinidad 5 (A) Limited'!$E41/[4]Sheet1!$D$367</f>
        <v>0</v>
      </c>
      <c r="K969" s="220" t="s">
        <v>999</v>
      </c>
      <c r="L969" s="255">
        <v>0</v>
      </c>
    </row>
    <row r="970" spans="2:12" s="220" customFormat="1" ht="15.5" x14ac:dyDescent="0.4">
      <c r="B970" s="220" t="str">
        <f>VLOOKUP(C970,[1]!Companies[#Data],3,FALSE)</f>
        <v>000128330-5</v>
      </c>
      <c r="C970" s="261" t="str">
        <f t="shared" si="31"/>
        <v xml:space="preserve">Shell Trinidad 5(a) Limited </v>
      </c>
      <c r="D970" s="238" t="s">
        <v>1968</v>
      </c>
      <c r="E970" s="221" t="s">
        <v>2069</v>
      </c>
      <c r="F970" s="220" t="s">
        <v>996</v>
      </c>
      <c r="G970" s="220" t="s">
        <v>996</v>
      </c>
      <c r="H970" s="261" t="str">
        <f>Table10[[#This Row],[Company]]</f>
        <v xml:space="preserve">Shell Trinidad 5(a) Limited </v>
      </c>
      <c r="I970" s="220" t="s">
        <v>1199</v>
      </c>
      <c r="J970" s="222">
        <f>'[15]Shell Trinidad 5 (A) Limited'!$E42/[4]Sheet1!$D$367</f>
        <v>0</v>
      </c>
      <c r="K970" s="220" t="s">
        <v>999</v>
      </c>
      <c r="L970" s="255">
        <v>0</v>
      </c>
    </row>
    <row r="971" spans="2:12" s="220" customFormat="1" ht="15.5" x14ac:dyDescent="0.4">
      <c r="B971" s="220" t="str">
        <f>VLOOKUP(C971,[1]!Companies[#Data],3,FALSE)</f>
        <v>000128330-5</v>
      </c>
      <c r="C971" s="261" t="str">
        <f t="shared" si="31"/>
        <v xml:space="preserve">Shell Trinidad 5(a) Limited </v>
      </c>
      <c r="D971" s="238" t="s">
        <v>1968</v>
      </c>
      <c r="E971" s="221" t="s">
        <v>2070</v>
      </c>
      <c r="F971" s="220" t="s">
        <v>996</v>
      </c>
      <c r="G971" s="220" t="s">
        <v>996</v>
      </c>
      <c r="H971" s="261" t="str">
        <f>Table10[[#This Row],[Company]]</f>
        <v xml:space="preserve">Shell Trinidad 5(a) Limited </v>
      </c>
      <c r="I971" s="220" t="s">
        <v>1199</v>
      </c>
      <c r="J971" s="222">
        <f>'[15]Shell Trinidad 5 (A) Limited'!$E43/[4]Sheet1!$D$367</f>
        <v>0</v>
      </c>
      <c r="K971" s="220" t="s">
        <v>999</v>
      </c>
      <c r="L971" s="255">
        <v>0</v>
      </c>
    </row>
    <row r="972" spans="2:12" s="220" customFormat="1" ht="15.5" x14ac:dyDescent="0.4">
      <c r="B972" s="220" t="str">
        <f>VLOOKUP(C972,[1]!Companies[#Data],3,FALSE)</f>
        <v>000128330-5</v>
      </c>
      <c r="C972" s="261" t="str">
        <f t="shared" si="31"/>
        <v xml:space="preserve">Shell Trinidad 5(a) Limited </v>
      </c>
      <c r="D972" s="238" t="s">
        <v>1968</v>
      </c>
      <c r="E972" s="221" t="s">
        <v>2115</v>
      </c>
      <c r="F972" s="220" t="s">
        <v>996</v>
      </c>
      <c r="G972" s="220" t="s">
        <v>996</v>
      </c>
      <c r="H972" s="261" t="str">
        <f>Table10[[#This Row],[Company]]</f>
        <v xml:space="preserve">Shell Trinidad 5(a) Limited </v>
      </c>
      <c r="I972" s="220" t="s">
        <v>1199</v>
      </c>
      <c r="J972" s="222">
        <f>'[15]Shell Trinidad 5 (A) Limited'!$E44/[4]Sheet1!$D$367</f>
        <v>0</v>
      </c>
      <c r="K972" s="220" t="s">
        <v>999</v>
      </c>
      <c r="L972" s="255">
        <v>0</v>
      </c>
    </row>
    <row r="973" spans="2:12" s="220" customFormat="1" ht="15.5" x14ac:dyDescent="0.4">
      <c r="B973" s="220" t="str">
        <f>VLOOKUP(C973,[1]!Companies[#Data],3,FALSE)</f>
        <v>000128330-5</v>
      </c>
      <c r="C973" s="261" t="str">
        <f t="shared" si="31"/>
        <v xml:space="preserve">Shell Trinidad 5(a) Limited </v>
      </c>
      <c r="D973" s="238" t="s">
        <v>1968</v>
      </c>
      <c r="E973" s="221" t="s">
        <v>2072</v>
      </c>
      <c r="F973" s="220" t="s">
        <v>996</v>
      </c>
      <c r="G973" s="220" t="s">
        <v>996</v>
      </c>
      <c r="H973" s="261" t="str">
        <f>Table10[[#This Row],[Company]]</f>
        <v xml:space="preserve">Shell Trinidad 5(a) Limited </v>
      </c>
      <c r="I973" s="220" t="s">
        <v>1199</v>
      </c>
      <c r="J973" s="222">
        <f>'[15]Shell Trinidad 5 (A) Limited'!$E45/[4]Sheet1!$D$367</f>
        <v>0</v>
      </c>
      <c r="K973" s="220" t="s">
        <v>999</v>
      </c>
      <c r="L973" s="255">
        <v>0</v>
      </c>
    </row>
    <row r="974" spans="2:12" s="220" customFormat="1" ht="15.5" x14ac:dyDescent="0.4">
      <c r="B974" s="220" t="str">
        <f>VLOOKUP(C974,[1]!Companies[#Data],3,FALSE)</f>
        <v>000128330-5</v>
      </c>
      <c r="C974" s="261" t="str">
        <f t="shared" si="31"/>
        <v xml:space="preserve">Shell Trinidad 5(a) Limited </v>
      </c>
      <c r="D974" s="220" t="s">
        <v>2081</v>
      </c>
      <c r="E974" s="221" t="s">
        <v>2116</v>
      </c>
      <c r="F974" s="220" t="s">
        <v>996</v>
      </c>
      <c r="G974" s="220" t="s">
        <v>996</v>
      </c>
      <c r="H974" s="261" t="str">
        <f>Table10[[#This Row],[Company]]</f>
        <v xml:space="preserve">Shell Trinidad 5(a) Limited </v>
      </c>
      <c r="I974" s="220" t="s">
        <v>1199</v>
      </c>
      <c r="J974" s="222">
        <f>'[15]Shell Trinidad 5 (A) Limited'!$E$50/[4]Sheet1!$D$367</f>
        <v>0</v>
      </c>
      <c r="K974" s="220" t="s">
        <v>999</v>
      </c>
      <c r="L974" s="255">
        <v>0</v>
      </c>
    </row>
    <row r="975" spans="2:12" s="220" customFormat="1" ht="15.5" x14ac:dyDescent="0.4">
      <c r="B975" s="220" t="str">
        <f>VLOOKUP(C975,[1]!Companies[#Data],3,FALSE)</f>
        <v>000102707-9</v>
      </c>
      <c r="C975" s="262" t="str">
        <f>'[1]Part 3 - Reporting entities'!B59</f>
        <v>Shell Trinidad North Coast Limited</v>
      </c>
      <c r="D975" s="220" t="s">
        <v>2081</v>
      </c>
      <c r="E975" s="221" t="s">
        <v>2082</v>
      </c>
      <c r="F975" s="220" t="s">
        <v>996</v>
      </c>
      <c r="G975" s="220" t="s">
        <v>996</v>
      </c>
      <c r="H975" s="261" t="str">
        <f>Table10[[#This Row],[Company]]</f>
        <v>Shell Trinidad North Coast Limited</v>
      </c>
      <c r="I975" s="220" t="s">
        <v>1199</v>
      </c>
      <c r="J975" s="222">
        <f>'[15]Shell Trinidad North Coast Ltd'!$E14/[4]Sheet1!$D$367</f>
        <v>0</v>
      </c>
      <c r="K975" s="220" t="s">
        <v>999</v>
      </c>
      <c r="L975" s="255">
        <v>0</v>
      </c>
    </row>
    <row r="976" spans="2:12" s="220" customFormat="1" ht="15.5" x14ac:dyDescent="0.4">
      <c r="B976" s="220" t="str">
        <f>VLOOKUP(C976,[1]!Companies[#Data],3,FALSE)</f>
        <v>000102707-9</v>
      </c>
      <c r="C976" s="262" t="str">
        <f>C975</f>
        <v>Shell Trinidad North Coast Limited</v>
      </c>
      <c r="D976" s="220" t="s">
        <v>2081</v>
      </c>
      <c r="E976" s="221" t="s">
        <v>2050</v>
      </c>
      <c r="F976" s="220" t="s">
        <v>996</v>
      </c>
      <c r="G976" s="220" t="s">
        <v>996</v>
      </c>
      <c r="H976" s="261" t="str">
        <f>Table10[[#This Row],[Company]]</f>
        <v>Shell Trinidad North Coast Limited</v>
      </c>
      <c r="I976" s="220" t="s">
        <v>1199</v>
      </c>
      <c r="J976" s="222">
        <f>'[15]Shell Trinidad North Coast Ltd'!$E15/[4]Sheet1!$D$367</f>
        <v>44261238.998935923</v>
      </c>
      <c r="K976" s="220" t="s">
        <v>999</v>
      </c>
      <c r="L976" s="255">
        <v>0</v>
      </c>
    </row>
    <row r="977" spans="2:12" s="220" customFormat="1" ht="15.5" x14ac:dyDescent="0.4">
      <c r="B977" s="220" t="str">
        <f>VLOOKUP(C977,[1]!Companies[#Data],3,FALSE)</f>
        <v>000102707-9</v>
      </c>
      <c r="C977" s="262" t="str">
        <f t="shared" ref="C977:C1004" si="32">C976</f>
        <v>Shell Trinidad North Coast Limited</v>
      </c>
      <c r="D977" s="220" t="s">
        <v>2081</v>
      </c>
      <c r="E977" s="221" t="s">
        <v>2051</v>
      </c>
      <c r="F977" s="220" t="s">
        <v>996</v>
      </c>
      <c r="G977" s="220" t="s">
        <v>996</v>
      </c>
      <c r="H977" s="261" t="str">
        <f>Table10[[#This Row],[Company]]</f>
        <v>Shell Trinidad North Coast Limited</v>
      </c>
      <c r="I977" s="220" t="s">
        <v>1199</v>
      </c>
      <c r="J977" s="222">
        <f>'[15]Shell Trinidad North Coast Ltd'!$E16/[4]Sheet1!$D$367</f>
        <v>4409518.2229974288</v>
      </c>
      <c r="K977" s="220" t="s">
        <v>999</v>
      </c>
      <c r="L977" s="255">
        <v>0</v>
      </c>
    </row>
    <row r="978" spans="2:12" s="220" customFormat="1" ht="15.5" x14ac:dyDescent="0.4">
      <c r="B978" s="220" t="str">
        <f>VLOOKUP(C978,[1]!Companies[#Data],3,FALSE)</f>
        <v>000102707-9</v>
      </c>
      <c r="C978" s="262" t="str">
        <f t="shared" si="32"/>
        <v>Shell Trinidad North Coast Limited</v>
      </c>
      <c r="D978" s="220" t="s">
        <v>2081</v>
      </c>
      <c r="E978" s="221" t="s">
        <v>2049</v>
      </c>
      <c r="F978" s="220" t="s">
        <v>996</v>
      </c>
      <c r="G978" s="220" t="s">
        <v>996</v>
      </c>
      <c r="H978" s="261" t="str">
        <f>Table10[[#This Row],[Company]]</f>
        <v>Shell Trinidad North Coast Limited</v>
      </c>
      <c r="I978" s="220" t="s">
        <v>1199</v>
      </c>
      <c r="J978" s="222">
        <f>'[15]Shell Trinidad North Coast Ltd'!$E17/[4]Sheet1!$D$367</f>
        <v>0</v>
      </c>
      <c r="K978" s="220" t="s">
        <v>999</v>
      </c>
      <c r="L978" s="255">
        <v>0</v>
      </c>
    </row>
    <row r="979" spans="2:12" s="220" customFormat="1" ht="15.5" x14ac:dyDescent="0.4">
      <c r="B979" s="220" t="str">
        <f>VLOOKUP(C979,[1]!Companies[#Data],3,FALSE)</f>
        <v>000102707-9</v>
      </c>
      <c r="C979" s="262" t="str">
        <f t="shared" si="32"/>
        <v>Shell Trinidad North Coast Limited</v>
      </c>
      <c r="D979" s="220" t="s">
        <v>2081</v>
      </c>
      <c r="E979" s="221" t="s">
        <v>2057</v>
      </c>
      <c r="F979" s="220" t="s">
        <v>996</v>
      </c>
      <c r="G979" s="220" t="s">
        <v>996</v>
      </c>
      <c r="H979" s="261" t="str">
        <f>Table10[[#This Row],[Company]]</f>
        <v>Shell Trinidad North Coast Limited</v>
      </c>
      <c r="I979" s="220" t="s">
        <v>1199</v>
      </c>
      <c r="J979" s="222">
        <f>'[15]Shell Trinidad North Coast Ltd'!$E18/[4]Sheet1!$D$367</f>
        <v>292928.96101583604</v>
      </c>
      <c r="K979" s="220" t="s">
        <v>999</v>
      </c>
      <c r="L979" s="255">
        <v>0</v>
      </c>
    </row>
    <row r="980" spans="2:12" s="220" customFormat="1" ht="15.5" x14ac:dyDescent="0.4">
      <c r="B980" s="220" t="str">
        <f>VLOOKUP(C980,[1]!Companies[#Data],3,FALSE)</f>
        <v>000102707-9</v>
      </c>
      <c r="C980" s="262" t="str">
        <f t="shared" si="32"/>
        <v>Shell Trinidad North Coast Limited</v>
      </c>
      <c r="D980" s="220" t="s">
        <v>2081</v>
      </c>
      <c r="E980" s="221" t="s">
        <v>2054</v>
      </c>
      <c r="F980" s="220" t="s">
        <v>996</v>
      </c>
      <c r="G980" s="220" t="s">
        <v>996</v>
      </c>
      <c r="H980" s="261" t="str">
        <f>Table10[[#This Row],[Company]]</f>
        <v>Shell Trinidad North Coast Limited</v>
      </c>
      <c r="I980" s="220" t="s">
        <v>1199</v>
      </c>
      <c r="J980" s="222">
        <f>'[15]Shell Trinidad North Coast Ltd'!$E19/[4]Sheet1!$D$367</f>
        <v>0</v>
      </c>
      <c r="K980" s="220" t="s">
        <v>999</v>
      </c>
      <c r="L980" s="255">
        <v>0</v>
      </c>
    </row>
    <row r="981" spans="2:12" s="220" customFormat="1" ht="31" x14ac:dyDescent="0.4">
      <c r="B981" s="220" t="str">
        <f>VLOOKUP(C981,[1]!Companies[#Data],3,FALSE)</f>
        <v>000102707-9</v>
      </c>
      <c r="C981" s="262" t="str">
        <f t="shared" si="32"/>
        <v>Shell Trinidad North Coast Limited</v>
      </c>
      <c r="D981" s="220" t="s">
        <v>2081</v>
      </c>
      <c r="E981" s="221" t="s">
        <v>2048</v>
      </c>
      <c r="F981" s="220" t="s">
        <v>996</v>
      </c>
      <c r="G981" s="220" t="s">
        <v>996</v>
      </c>
      <c r="H981" s="261" t="str">
        <f>Table10[[#This Row],[Company]]</f>
        <v>Shell Trinidad North Coast Limited</v>
      </c>
      <c r="I981" s="220" t="s">
        <v>1199</v>
      </c>
      <c r="J981" s="222">
        <f>'[15]Shell Trinidad North Coast Ltd'!$E20/[4]Sheet1!$D$367</f>
        <v>0</v>
      </c>
      <c r="K981" s="220" t="s">
        <v>999</v>
      </c>
      <c r="L981" s="255">
        <v>0</v>
      </c>
    </row>
    <row r="982" spans="2:12" s="220" customFormat="1" ht="31" x14ac:dyDescent="0.4">
      <c r="B982" s="220" t="str">
        <f>VLOOKUP(C982,[1]!Companies[#Data],3,FALSE)</f>
        <v>000102707-9</v>
      </c>
      <c r="C982" s="262" t="str">
        <f t="shared" si="32"/>
        <v>Shell Trinidad North Coast Limited</v>
      </c>
      <c r="D982" s="220" t="s">
        <v>2081</v>
      </c>
      <c r="E982" s="221" t="s">
        <v>2085</v>
      </c>
      <c r="F982" s="220" t="s">
        <v>996</v>
      </c>
      <c r="G982" s="220" t="s">
        <v>996</v>
      </c>
      <c r="H982" s="261" t="str">
        <f>Table10[[#This Row],[Company]]</f>
        <v>Shell Trinidad North Coast Limited</v>
      </c>
      <c r="I982" s="220" t="s">
        <v>1199</v>
      </c>
      <c r="J982" s="222">
        <f>'[15]Shell Trinidad North Coast Ltd'!$E21/[4]Sheet1!$D$367</f>
        <v>0</v>
      </c>
      <c r="K982" s="220" t="s">
        <v>999</v>
      </c>
      <c r="L982" s="255">
        <v>0</v>
      </c>
    </row>
    <row r="983" spans="2:12" s="220" customFormat="1" ht="15.5" x14ac:dyDescent="0.4">
      <c r="B983" s="220" t="str">
        <f>VLOOKUP(C983,[1]!Companies[#Data],3,FALSE)</f>
        <v>000102707-9</v>
      </c>
      <c r="C983" s="262" t="str">
        <f t="shared" si="32"/>
        <v>Shell Trinidad North Coast Limited</v>
      </c>
      <c r="D983" s="220" t="s">
        <v>2081</v>
      </c>
      <c r="E983" s="221" t="s">
        <v>2107</v>
      </c>
      <c r="F983" s="220" t="s">
        <v>996</v>
      </c>
      <c r="G983" s="220" t="s">
        <v>996</v>
      </c>
      <c r="H983" s="261" t="str">
        <f>Table10[[#This Row],[Company]]</f>
        <v>Shell Trinidad North Coast Limited</v>
      </c>
      <c r="I983" s="220" t="s">
        <v>1199</v>
      </c>
      <c r="J983" s="222">
        <f>'[15]Shell Trinidad North Coast Ltd'!$E22/[4]Sheet1!$D$367</f>
        <v>0</v>
      </c>
      <c r="K983" s="220" t="s">
        <v>999</v>
      </c>
      <c r="L983" s="255">
        <v>0</v>
      </c>
    </row>
    <row r="984" spans="2:12" s="220" customFormat="1" ht="15.5" x14ac:dyDescent="0.4">
      <c r="B984" s="220" t="str">
        <f>VLOOKUP(C984,[1]!Companies[#Data],3,FALSE)</f>
        <v>000102707-9</v>
      </c>
      <c r="C984" s="262" t="str">
        <f t="shared" si="32"/>
        <v>Shell Trinidad North Coast Limited</v>
      </c>
      <c r="D984" s="220" t="s">
        <v>2081</v>
      </c>
      <c r="E984" s="221" t="s">
        <v>2075</v>
      </c>
      <c r="F984" s="220" t="s">
        <v>996</v>
      </c>
      <c r="G984" s="220" t="s">
        <v>996</v>
      </c>
      <c r="H984" s="261" t="str">
        <f>Table10[[#This Row],[Company]]</f>
        <v>Shell Trinidad North Coast Limited</v>
      </c>
      <c r="I984" s="220" t="s">
        <v>1199</v>
      </c>
      <c r="J984" s="222">
        <f>'[15]Shell Trinidad North Coast Ltd'!$E23/[4]Sheet1!$D$367</f>
        <v>0</v>
      </c>
      <c r="K984" s="220" t="s">
        <v>999</v>
      </c>
      <c r="L984" s="255">
        <v>0</v>
      </c>
    </row>
    <row r="985" spans="2:12" s="220" customFormat="1" ht="15.5" x14ac:dyDescent="0.4">
      <c r="B985" s="220" t="str">
        <f>VLOOKUP(C985,[1]!Companies[#Data],3,FALSE)</f>
        <v>000102707-9</v>
      </c>
      <c r="C985" s="262" t="str">
        <f t="shared" si="32"/>
        <v>Shell Trinidad North Coast Limited</v>
      </c>
      <c r="D985" s="220" t="s">
        <v>2081</v>
      </c>
      <c r="E985" s="221" t="s">
        <v>2076</v>
      </c>
      <c r="F985" s="220" t="s">
        <v>996</v>
      </c>
      <c r="G985" s="220" t="s">
        <v>996</v>
      </c>
      <c r="H985" s="261" t="str">
        <f>Table10[[#This Row],[Company]]</f>
        <v>Shell Trinidad North Coast Limited</v>
      </c>
      <c r="I985" s="220" t="s">
        <v>1199</v>
      </c>
      <c r="J985" s="222">
        <f>'[15]Shell Trinidad North Coast Ltd'!$E24/[4]Sheet1!$D$367</f>
        <v>0</v>
      </c>
      <c r="K985" s="220" t="s">
        <v>999</v>
      </c>
      <c r="L985" s="255">
        <v>0</v>
      </c>
    </row>
    <row r="986" spans="2:12" s="220" customFormat="1" ht="15.5" x14ac:dyDescent="0.4">
      <c r="B986" s="220" t="str">
        <f>VLOOKUP(C986,[1]!Companies[#Data],3,FALSE)</f>
        <v>000102707-9</v>
      </c>
      <c r="C986" s="262" t="str">
        <f t="shared" si="32"/>
        <v>Shell Trinidad North Coast Limited</v>
      </c>
      <c r="D986" s="238" t="s">
        <v>1968</v>
      </c>
      <c r="E986" s="221" t="s">
        <v>2059</v>
      </c>
      <c r="F986" s="220" t="s">
        <v>996</v>
      </c>
      <c r="G986" s="220" t="s">
        <v>996</v>
      </c>
      <c r="H986" s="261" t="str">
        <f>Table10[[#This Row],[Company]]</f>
        <v>Shell Trinidad North Coast Limited</v>
      </c>
      <c r="I986" s="220" t="s">
        <v>1199</v>
      </c>
      <c r="J986" s="222">
        <f>'[15]Shell Trinidad North Coast Ltd'!$E28/[4]Sheet1!$D$367</f>
        <v>0</v>
      </c>
      <c r="K986" s="220" t="s">
        <v>999</v>
      </c>
      <c r="L986" s="255">
        <v>0</v>
      </c>
    </row>
    <row r="987" spans="2:12" s="220" customFormat="1" ht="15.5" x14ac:dyDescent="0.4">
      <c r="B987" s="220" t="str">
        <f>VLOOKUP(C987,[1]!Companies[#Data],3,FALSE)</f>
        <v>000102707-9</v>
      </c>
      <c r="C987" s="262" t="str">
        <f t="shared" si="32"/>
        <v>Shell Trinidad North Coast Limited</v>
      </c>
      <c r="D987" s="238" t="s">
        <v>1968</v>
      </c>
      <c r="E987" s="221" t="s">
        <v>2108</v>
      </c>
      <c r="F987" s="220" t="s">
        <v>996</v>
      </c>
      <c r="G987" s="220" t="s">
        <v>996</v>
      </c>
      <c r="H987" s="261" t="str">
        <f>Table10[[#This Row],[Company]]</f>
        <v>Shell Trinidad North Coast Limited</v>
      </c>
      <c r="I987" s="220" t="s">
        <v>1199</v>
      </c>
      <c r="J987" s="222">
        <f>'[15]Shell Trinidad North Coast Ltd'!$E29/[4]Sheet1!$D$367</f>
        <v>0</v>
      </c>
      <c r="K987" s="220" t="s">
        <v>999</v>
      </c>
      <c r="L987" s="255">
        <v>0</v>
      </c>
    </row>
    <row r="988" spans="2:12" s="220" customFormat="1" ht="15.5" x14ac:dyDescent="0.4">
      <c r="B988" s="220" t="str">
        <f>VLOOKUP(C988,[1]!Companies[#Data],3,FALSE)</f>
        <v>000102707-9</v>
      </c>
      <c r="C988" s="262" t="str">
        <f t="shared" si="32"/>
        <v>Shell Trinidad North Coast Limited</v>
      </c>
      <c r="D988" s="238" t="s">
        <v>1968</v>
      </c>
      <c r="E988" s="221" t="s">
        <v>2083</v>
      </c>
      <c r="F988" s="220" t="s">
        <v>996</v>
      </c>
      <c r="G988" s="220" t="s">
        <v>996</v>
      </c>
      <c r="H988" s="261" t="str">
        <f>Table10[[#This Row],[Company]]</f>
        <v>Shell Trinidad North Coast Limited</v>
      </c>
      <c r="I988" s="220" t="s">
        <v>1199</v>
      </c>
      <c r="J988" s="222">
        <f>'[15]Shell Trinidad North Coast Ltd'!$E30/[4]Sheet1!$D$367</f>
        <v>0</v>
      </c>
      <c r="K988" s="220" t="s">
        <v>999</v>
      </c>
      <c r="L988" s="255">
        <v>0</v>
      </c>
    </row>
    <row r="989" spans="2:12" s="220" customFormat="1" ht="15.5" x14ac:dyDescent="0.4">
      <c r="B989" s="220" t="str">
        <f>VLOOKUP(C989,[1]!Companies[#Data],3,FALSE)</f>
        <v>000102707-9</v>
      </c>
      <c r="C989" s="262" t="str">
        <f t="shared" si="32"/>
        <v>Shell Trinidad North Coast Limited</v>
      </c>
      <c r="D989" s="238" t="s">
        <v>1968</v>
      </c>
      <c r="E989" s="221" t="s">
        <v>2109</v>
      </c>
      <c r="F989" s="220" t="s">
        <v>996</v>
      </c>
      <c r="G989" s="220" t="s">
        <v>996</v>
      </c>
      <c r="H989" s="261" t="str">
        <f>Table10[[#This Row],[Company]]</f>
        <v>Shell Trinidad North Coast Limited</v>
      </c>
      <c r="I989" s="220" t="s">
        <v>1199</v>
      </c>
      <c r="J989" s="222">
        <f>'[15]Shell Trinidad North Coast Ltd'!$E31/[4]Sheet1!$D$367</f>
        <v>0</v>
      </c>
      <c r="K989" s="220" t="s">
        <v>999</v>
      </c>
      <c r="L989" s="255">
        <v>0</v>
      </c>
    </row>
    <row r="990" spans="2:12" s="220" customFormat="1" ht="15.5" x14ac:dyDescent="0.4">
      <c r="B990" s="220" t="str">
        <f>VLOOKUP(C990,[1]!Companies[#Data],3,FALSE)</f>
        <v>000102707-9</v>
      </c>
      <c r="C990" s="262" t="str">
        <f t="shared" si="32"/>
        <v>Shell Trinidad North Coast Limited</v>
      </c>
      <c r="D990" s="238" t="s">
        <v>1968</v>
      </c>
      <c r="E990" s="221" t="s">
        <v>2073</v>
      </c>
      <c r="F990" s="220" t="s">
        <v>996</v>
      </c>
      <c r="G990" s="220" t="s">
        <v>996</v>
      </c>
      <c r="H990" s="261" t="str">
        <f>Table10[[#This Row],[Company]]</f>
        <v>Shell Trinidad North Coast Limited</v>
      </c>
      <c r="I990" s="220" t="s">
        <v>1199</v>
      </c>
      <c r="J990" s="222">
        <f>'[15]Shell Trinidad North Coast Ltd'!$E32/[4]Sheet1!$D$367</f>
        <v>0</v>
      </c>
      <c r="K990" s="220" t="s">
        <v>999</v>
      </c>
      <c r="L990" s="255">
        <v>0</v>
      </c>
    </row>
    <row r="991" spans="2:12" s="220" customFormat="1" ht="31" x14ac:dyDescent="0.4">
      <c r="B991" s="220" t="str">
        <f>VLOOKUP(C991,[1]!Companies[#Data],3,FALSE)</f>
        <v>000102707-9</v>
      </c>
      <c r="C991" s="262" t="str">
        <f t="shared" si="32"/>
        <v>Shell Trinidad North Coast Limited</v>
      </c>
      <c r="D991" s="238" t="s">
        <v>1968</v>
      </c>
      <c r="E991" s="221" t="s">
        <v>2062</v>
      </c>
      <c r="F991" s="220" t="s">
        <v>996</v>
      </c>
      <c r="G991" s="220" t="s">
        <v>996</v>
      </c>
      <c r="H991" s="261" t="str">
        <f>Table10[[#This Row],[Company]]</f>
        <v>Shell Trinidad North Coast Limited</v>
      </c>
      <c r="I991" s="220" t="s">
        <v>1199</v>
      </c>
      <c r="J991" s="222">
        <f>'[15]Shell Trinidad North Coast Ltd'!$E33/[4]Sheet1!$D$367</f>
        <v>0</v>
      </c>
      <c r="K991" s="220" t="s">
        <v>999</v>
      </c>
      <c r="L991" s="255">
        <v>0</v>
      </c>
    </row>
    <row r="992" spans="2:12" s="220" customFormat="1" ht="15.5" x14ac:dyDescent="0.4">
      <c r="B992" s="220" t="str">
        <f>VLOOKUP(C992,[1]!Companies[#Data],3,FALSE)</f>
        <v>000102707-9</v>
      </c>
      <c r="C992" s="262" t="str">
        <f t="shared" si="32"/>
        <v>Shell Trinidad North Coast Limited</v>
      </c>
      <c r="D992" s="238" t="s">
        <v>1968</v>
      </c>
      <c r="E992" s="221" t="s">
        <v>2110</v>
      </c>
      <c r="F992" s="220" t="s">
        <v>996</v>
      </c>
      <c r="G992" s="220" t="s">
        <v>996</v>
      </c>
      <c r="H992" s="261" t="str">
        <f>Table10[[#This Row],[Company]]</f>
        <v>Shell Trinidad North Coast Limited</v>
      </c>
      <c r="I992" s="220" t="s">
        <v>1199</v>
      </c>
      <c r="J992" s="222">
        <f>'[15]Shell Trinidad North Coast Ltd'!$E34/[4]Sheet1!$D$367</f>
        <v>0</v>
      </c>
      <c r="K992" s="220" t="s">
        <v>999</v>
      </c>
      <c r="L992" s="255">
        <v>0</v>
      </c>
    </row>
    <row r="993" spans="2:12" s="220" customFormat="1" ht="15.5" x14ac:dyDescent="0.4">
      <c r="B993" s="220" t="str">
        <f>VLOOKUP(C993,[1]!Companies[#Data],3,FALSE)</f>
        <v>000102707-9</v>
      </c>
      <c r="C993" s="262" t="str">
        <f t="shared" si="32"/>
        <v>Shell Trinidad North Coast Limited</v>
      </c>
      <c r="D993" s="238" t="s">
        <v>1968</v>
      </c>
      <c r="E993" s="221" t="s">
        <v>2111</v>
      </c>
      <c r="F993" s="220" t="s">
        <v>996</v>
      </c>
      <c r="G993" s="220" t="s">
        <v>996</v>
      </c>
      <c r="H993" s="261" t="str">
        <f>Table10[[#This Row],[Company]]</f>
        <v>Shell Trinidad North Coast Limited</v>
      </c>
      <c r="I993" s="220" t="s">
        <v>1199</v>
      </c>
      <c r="J993" s="222">
        <f>'[15]Shell Trinidad North Coast Ltd'!$E35/[4]Sheet1!$D$367</f>
        <v>0</v>
      </c>
      <c r="K993" s="220" t="s">
        <v>999</v>
      </c>
      <c r="L993" s="255">
        <v>0</v>
      </c>
    </row>
    <row r="994" spans="2:12" s="220" customFormat="1" ht="15.5" x14ac:dyDescent="0.4">
      <c r="B994" s="220" t="str">
        <f>VLOOKUP(C994,[1]!Companies[#Data],3,FALSE)</f>
        <v>000102707-9</v>
      </c>
      <c r="C994" s="262" t="str">
        <f t="shared" si="32"/>
        <v>Shell Trinidad North Coast Limited</v>
      </c>
      <c r="D994" s="238" t="s">
        <v>1968</v>
      </c>
      <c r="E994" s="221" t="s">
        <v>2112</v>
      </c>
      <c r="F994" s="220" t="s">
        <v>996</v>
      </c>
      <c r="G994" s="220" t="s">
        <v>996</v>
      </c>
      <c r="H994" s="261" t="str">
        <f>Table10[[#This Row],[Company]]</f>
        <v>Shell Trinidad North Coast Limited</v>
      </c>
      <c r="I994" s="220" t="s">
        <v>1199</v>
      </c>
      <c r="J994" s="222">
        <f>'[15]Shell Trinidad North Coast Ltd'!$E36/[4]Sheet1!$D$367</f>
        <v>0</v>
      </c>
      <c r="K994" s="220" t="s">
        <v>999</v>
      </c>
      <c r="L994" s="255">
        <v>0</v>
      </c>
    </row>
    <row r="995" spans="2:12" s="220" customFormat="1" ht="15.5" x14ac:dyDescent="0.4">
      <c r="B995" s="220" t="str">
        <f>VLOOKUP(C995,[1]!Companies[#Data],3,FALSE)</f>
        <v>000102707-9</v>
      </c>
      <c r="C995" s="262" t="str">
        <f t="shared" si="32"/>
        <v>Shell Trinidad North Coast Limited</v>
      </c>
      <c r="D995" s="238" t="s">
        <v>1968</v>
      </c>
      <c r="E995" s="221" t="s">
        <v>2113</v>
      </c>
      <c r="F995" s="220" t="s">
        <v>996</v>
      </c>
      <c r="G995" s="220" t="s">
        <v>996</v>
      </c>
      <c r="H995" s="261" t="str">
        <f>Table10[[#This Row],[Company]]</f>
        <v>Shell Trinidad North Coast Limited</v>
      </c>
      <c r="I995" s="220" t="s">
        <v>1199</v>
      </c>
      <c r="J995" s="222">
        <f>'[15]Shell Trinidad North Coast Ltd'!$E37/[4]Sheet1!$D$367</f>
        <v>0</v>
      </c>
      <c r="K995" s="220" t="s">
        <v>999</v>
      </c>
      <c r="L995" s="255">
        <v>0</v>
      </c>
    </row>
    <row r="996" spans="2:12" s="220" customFormat="1" ht="15.5" x14ac:dyDescent="0.4">
      <c r="B996" s="220" t="str">
        <f>VLOOKUP(C996,[1]!Companies[#Data],3,FALSE)</f>
        <v>000102707-9</v>
      </c>
      <c r="C996" s="262" t="str">
        <f t="shared" si="32"/>
        <v>Shell Trinidad North Coast Limited</v>
      </c>
      <c r="D996" s="238" t="s">
        <v>1968</v>
      </c>
      <c r="E996" s="221" t="s">
        <v>2074</v>
      </c>
      <c r="F996" s="220" t="s">
        <v>996</v>
      </c>
      <c r="G996" s="220" t="s">
        <v>996</v>
      </c>
      <c r="H996" s="261" t="str">
        <f>Table10[[#This Row],[Company]]</f>
        <v>Shell Trinidad North Coast Limited</v>
      </c>
      <c r="I996" s="220" t="s">
        <v>1199</v>
      </c>
      <c r="J996" s="222">
        <f>'[15]Shell Trinidad North Coast Ltd'!$E38/[4]Sheet1!$D$367</f>
        <v>0</v>
      </c>
      <c r="K996" s="220" t="s">
        <v>999</v>
      </c>
      <c r="L996" s="255">
        <v>0</v>
      </c>
    </row>
    <row r="997" spans="2:12" s="220" customFormat="1" ht="15.5" x14ac:dyDescent="0.4">
      <c r="B997" s="220" t="str">
        <f>VLOOKUP(C997,[1]!Companies[#Data],3,FALSE)</f>
        <v>000102707-9</v>
      </c>
      <c r="C997" s="262" t="str">
        <f t="shared" si="32"/>
        <v>Shell Trinidad North Coast Limited</v>
      </c>
      <c r="D997" s="238" t="s">
        <v>1968</v>
      </c>
      <c r="E997" s="221" t="s">
        <v>2064</v>
      </c>
      <c r="F997" s="220" t="s">
        <v>996</v>
      </c>
      <c r="G997" s="220" t="s">
        <v>996</v>
      </c>
      <c r="H997" s="261" t="str">
        <f>Table10[[#This Row],[Company]]</f>
        <v>Shell Trinidad North Coast Limited</v>
      </c>
      <c r="I997" s="220" t="s">
        <v>1199</v>
      </c>
      <c r="J997" s="222">
        <f>'[15]Shell Trinidad North Coast Ltd'!$E39/[4]Sheet1!$D$367</f>
        <v>0</v>
      </c>
      <c r="K997" s="220" t="s">
        <v>999</v>
      </c>
      <c r="L997" s="255">
        <v>0</v>
      </c>
    </row>
    <row r="998" spans="2:12" s="220" customFormat="1" ht="15.5" x14ac:dyDescent="0.4">
      <c r="B998" s="220" t="str">
        <f>VLOOKUP(C998,[1]!Companies[#Data],3,FALSE)</f>
        <v>000102707-9</v>
      </c>
      <c r="C998" s="262" t="str">
        <f t="shared" si="32"/>
        <v>Shell Trinidad North Coast Limited</v>
      </c>
      <c r="D998" s="238" t="s">
        <v>1968</v>
      </c>
      <c r="E998" s="221" t="s">
        <v>2065</v>
      </c>
      <c r="F998" s="220" t="s">
        <v>996</v>
      </c>
      <c r="G998" s="220" t="s">
        <v>996</v>
      </c>
      <c r="H998" s="261" t="str">
        <f>Table10[[#This Row],[Company]]</f>
        <v>Shell Trinidad North Coast Limited</v>
      </c>
      <c r="I998" s="220" t="s">
        <v>1199</v>
      </c>
      <c r="J998" s="222">
        <f>'[15]Shell Trinidad North Coast Ltd'!$E40/[4]Sheet1!$D$367</f>
        <v>0</v>
      </c>
      <c r="K998" s="220" t="s">
        <v>999</v>
      </c>
      <c r="L998" s="255">
        <v>0</v>
      </c>
    </row>
    <row r="999" spans="2:12" s="220" customFormat="1" ht="15.5" x14ac:dyDescent="0.4">
      <c r="B999" s="220" t="str">
        <f>VLOOKUP(C999,[1]!Companies[#Data],3,FALSE)</f>
        <v>000102707-9</v>
      </c>
      <c r="C999" s="262" t="str">
        <f t="shared" si="32"/>
        <v>Shell Trinidad North Coast Limited</v>
      </c>
      <c r="D999" s="238" t="s">
        <v>1968</v>
      </c>
      <c r="E999" s="221" t="s">
        <v>2114</v>
      </c>
      <c r="F999" s="220" t="s">
        <v>996</v>
      </c>
      <c r="G999" s="220" t="s">
        <v>996</v>
      </c>
      <c r="H999" s="261" t="str">
        <f>Table10[[#This Row],[Company]]</f>
        <v>Shell Trinidad North Coast Limited</v>
      </c>
      <c r="I999" s="220" t="s">
        <v>1199</v>
      </c>
      <c r="J999" s="222">
        <f>'[15]Shell Trinidad North Coast Ltd'!$E41/[4]Sheet1!$D$367</f>
        <v>0</v>
      </c>
      <c r="K999" s="220" t="s">
        <v>999</v>
      </c>
      <c r="L999" s="255">
        <v>0</v>
      </c>
    </row>
    <row r="1000" spans="2:12" s="220" customFormat="1" ht="15.5" x14ac:dyDescent="0.4">
      <c r="B1000" s="220" t="str">
        <f>VLOOKUP(C1000,[1]!Companies[#Data],3,FALSE)</f>
        <v>000102707-9</v>
      </c>
      <c r="C1000" s="262" t="str">
        <f t="shared" si="32"/>
        <v>Shell Trinidad North Coast Limited</v>
      </c>
      <c r="D1000" s="238" t="s">
        <v>1968</v>
      </c>
      <c r="E1000" s="221" t="s">
        <v>2069</v>
      </c>
      <c r="F1000" s="220" t="s">
        <v>996</v>
      </c>
      <c r="G1000" s="220" t="s">
        <v>996</v>
      </c>
      <c r="H1000" s="261" t="str">
        <f>Table10[[#This Row],[Company]]</f>
        <v>Shell Trinidad North Coast Limited</v>
      </c>
      <c r="I1000" s="220" t="s">
        <v>1199</v>
      </c>
      <c r="J1000" s="222">
        <f>'[15]Shell Trinidad North Coast Ltd'!$E42/[4]Sheet1!$D$367</f>
        <v>0</v>
      </c>
      <c r="K1000" s="220" t="s">
        <v>999</v>
      </c>
      <c r="L1000" s="255">
        <v>0</v>
      </c>
    </row>
    <row r="1001" spans="2:12" s="220" customFormat="1" ht="15.5" x14ac:dyDescent="0.4">
      <c r="B1001" s="220" t="str">
        <f>VLOOKUP(C1001,[1]!Companies[#Data],3,FALSE)</f>
        <v>000102707-9</v>
      </c>
      <c r="C1001" s="262" t="str">
        <f t="shared" si="32"/>
        <v>Shell Trinidad North Coast Limited</v>
      </c>
      <c r="D1001" s="238" t="s">
        <v>1968</v>
      </c>
      <c r="E1001" s="221" t="s">
        <v>2070</v>
      </c>
      <c r="F1001" s="220" t="s">
        <v>996</v>
      </c>
      <c r="G1001" s="220" t="s">
        <v>996</v>
      </c>
      <c r="H1001" s="261" t="str">
        <f>Table10[[#This Row],[Company]]</f>
        <v>Shell Trinidad North Coast Limited</v>
      </c>
      <c r="I1001" s="220" t="s">
        <v>1199</v>
      </c>
      <c r="J1001" s="222">
        <f>'[15]Shell Trinidad North Coast Ltd'!$E43/[4]Sheet1!$D$367</f>
        <v>0</v>
      </c>
      <c r="K1001" s="220" t="s">
        <v>999</v>
      </c>
      <c r="L1001" s="255">
        <v>0</v>
      </c>
    </row>
    <row r="1002" spans="2:12" s="220" customFormat="1" ht="15.5" x14ac:dyDescent="0.4">
      <c r="B1002" s="220" t="str">
        <f>VLOOKUP(C1002,[1]!Companies[#Data],3,FALSE)</f>
        <v>000102707-9</v>
      </c>
      <c r="C1002" s="262" t="str">
        <f t="shared" si="32"/>
        <v>Shell Trinidad North Coast Limited</v>
      </c>
      <c r="D1002" s="238" t="s">
        <v>1968</v>
      </c>
      <c r="E1002" s="221" t="s">
        <v>2115</v>
      </c>
      <c r="F1002" s="220" t="s">
        <v>996</v>
      </c>
      <c r="G1002" s="220" t="s">
        <v>996</v>
      </c>
      <c r="H1002" s="261" t="str">
        <f>Table10[[#This Row],[Company]]</f>
        <v>Shell Trinidad North Coast Limited</v>
      </c>
      <c r="I1002" s="220" t="s">
        <v>1199</v>
      </c>
      <c r="J1002" s="222">
        <f>'[15]Shell Trinidad North Coast Ltd'!$E44/[4]Sheet1!$D$367</f>
        <v>0</v>
      </c>
      <c r="K1002" s="220" t="s">
        <v>999</v>
      </c>
      <c r="L1002" s="255">
        <v>0</v>
      </c>
    </row>
    <row r="1003" spans="2:12" s="220" customFormat="1" ht="15.5" x14ac:dyDescent="0.4">
      <c r="B1003" s="220" t="str">
        <f>VLOOKUP(C1003,[1]!Companies[#Data],3,FALSE)</f>
        <v>000102707-9</v>
      </c>
      <c r="C1003" s="262" t="str">
        <f t="shared" si="32"/>
        <v>Shell Trinidad North Coast Limited</v>
      </c>
      <c r="D1003" s="238" t="s">
        <v>1968</v>
      </c>
      <c r="E1003" s="221" t="s">
        <v>2072</v>
      </c>
      <c r="F1003" s="220" t="s">
        <v>996</v>
      </c>
      <c r="G1003" s="220" t="s">
        <v>996</v>
      </c>
      <c r="H1003" s="261" t="str">
        <f>Table10[[#This Row],[Company]]</f>
        <v>Shell Trinidad North Coast Limited</v>
      </c>
      <c r="I1003" s="220" t="s">
        <v>1199</v>
      </c>
      <c r="J1003" s="222">
        <f>'[15]Shell Trinidad North Coast Ltd'!$E45/[4]Sheet1!$D$367</f>
        <v>0</v>
      </c>
      <c r="K1003" s="220" t="s">
        <v>999</v>
      </c>
      <c r="L1003" s="255">
        <v>0</v>
      </c>
    </row>
    <row r="1004" spans="2:12" s="220" customFormat="1" ht="15.5" x14ac:dyDescent="0.4">
      <c r="B1004" s="220" t="str">
        <f>VLOOKUP(C1004,[1]!Companies[#Data],3,FALSE)</f>
        <v>000102707-9</v>
      </c>
      <c r="C1004" s="262" t="str">
        <f t="shared" si="32"/>
        <v>Shell Trinidad North Coast Limited</v>
      </c>
      <c r="D1004" s="220" t="s">
        <v>2081</v>
      </c>
      <c r="E1004" s="221" t="s">
        <v>2116</v>
      </c>
      <c r="F1004" s="220" t="s">
        <v>996</v>
      </c>
      <c r="G1004" s="220" t="s">
        <v>996</v>
      </c>
      <c r="H1004" s="261" t="str">
        <f>Table10[[#This Row],[Company]]</f>
        <v>Shell Trinidad North Coast Limited</v>
      </c>
      <c r="I1004" s="220" t="s">
        <v>1199</v>
      </c>
      <c r="J1004" s="222">
        <f>'[15]Shell Trinidad North Coast Ltd'!$E$50/[4]Sheet1!$D$367</f>
        <v>0</v>
      </c>
      <c r="K1004" s="220" t="s">
        <v>999</v>
      </c>
      <c r="L1004" s="255">
        <v>0</v>
      </c>
    </row>
    <row r="1005" spans="2:12" s="220" customFormat="1" ht="15.5" x14ac:dyDescent="0.4">
      <c r="B1005" s="220" t="str">
        <f>VLOOKUP(C1005,[1]!Companies[#Data],3,FALSE)</f>
        <v>000100429-6</v>
      </c>
      <c r="C1005" s="264" t="str">
        <f>'[1]Part 3 - Reporting entities'!B60</f>
        <v>Shell Trinidad and Tobago Resources SRL</v>
      </c>
      <c r="D1005" s="220" t="s">
        <v>2081</v>
      </c>
      <c r="E1005" s="221" t="s">
        <v>2082</v>
      </c>
      <c r="F1005" s="220" t="s">
        <v>996</v>
      </c>
      <c r="G1005" s="220" t="s">
        <v>996</v>
      </c>
      <c r="H1005" s="261" t="str">
        <f>Table10[[#This Row],[Company]]</f>
        <v>Shell Trinidad and Tobago Resources SRL</v>
      </c>
      <c r="I1005" s="220" t="s">
        <v>1199</v>
      </c>
      <c r="J1005" s="222">
        <f>'[15]Shell T &amp; T Resources SRL'!$E14/[4]Sheet1!$D$367</f>
        <v>50537.658759532758</v>
      </c>
      <c r="K1005" s="220" t="s">
        <v>999</v>
      </c>
      <c r="L1005" s="255">
        <v>0</v>
      </c>
    </row>
    <row r="1006" spans="2:12" s="220" customFormat="1" ht="15.5" x14ac:dyDescent="0.4">
      <c r="B1006" s="220" t="str">
        <f>VLOOKUP(C1006,[1]!Companies[#Data],3,FALSE)</f>
        <v>000100429-6</v>
      </c>
      <c r="C1006" s="265" t="str">
        <f>C1005</f>
        <v>Shell Trinidad and Tobago Resources SRL</v>
      </c>
      <c r="D1006" s="220" t="s">
        <v>2081</v>
      </c>
      <c r="E1006" s="221" t="s">
        <v>2050</v>
      </c>
      <c r="F1006" s="220" t="s">
        <v>996</v>
      </c>
      <c r="G1006" s="220" t="s">
        <v>996</v>
      </c>
      <c r="H1006" s="261" t="str">
        <f>Table10[[#This Row],[Company]]</f>
        <v>Shell Trinidad and Tobago Resources SRL</v>
      </c>
      <c r="I1006" s="220" t="s">
        <v>1199</v>
      </c>
      <c r="J1006" s="222">
        <f>'[15]Shell T &amp; T Resources SRL'!$E15/[4]Sheet1!$D$367</f>
        <v>28201852.383885205</v>
      </c>
      <c r="K1006" s="220" t="s">
        <v>999</v>
      </c>
      <c r="L1006" s="255">
        <v>0</v>
      </c>
    </row>
    <row r="1007" spans="2:12" s="220" customFormat="1" ht="15.5" x14ac:dyDescent="0.4">
      <c r="B1007" s="220" t="str">
        <f>VLOOKUP(C1007,[1]!Companies[#Data],3,FALSE)</f>
        <v>000100429-6</v>
      </c>
      <c r="C1007" s="265" t="str">
        <f t="shared" ref="C1007:C1034" si="33">C1006</f>
        <v>Shell Trinidad and Tobago Resources SRL</v>
      </c>
      <c r="D1007" s="220" t="s">
        <v>2081</v>
      </c>
      <c r="E1007" s="221" t="s">
        <v>2051</v>
      </c>
      <c r="F1007" s="220" t="s">
        <v>996</v>
      </c>
      <c r="G1007" s="220" t="s">
        <v>996</v>
      </c>
      <c r="H1007" s="261" t="str">
        <f>Table10[[#This Row],[Company]]</f>
        <v>Shell Trinidad and Tobago Resources SRL</v>
      </c>
      <c r="I1007" s="220" t="s">
        <v>1199</v>
      </c>
      <c r="J1007" s="222">
        <f>'[15]Shell T &amp; T Resources SRL'!$E16/[4]Sheet1!$D$367</f>
        <v>6769430.6925747013</v>
      </c>
      <c r="K1007" s="220" t="s">
        <v>999</v>
      </c>
      <c r="L1007" s="255">
        <v>0</v>
      </c>
    </row>
    <row r="1008" spans="2:12" s="220" customFormat="1" ht="15.5" x14ac:dyDescent="0.4">
      <c r="B1008" s="220" t="str">
        <f>VLOOKUP(C1008,[1]!Companies[#Data],3,FALSE)</f>
        <v>000100429-6</v>
      </c>
      <c r="C1008" s="265" t="str">
        <f t="shared" si="33"/>
        <v>Shell Trinidad and Tobago Resources SRL</v>
      </c>
      <c r="D1008" s="220" t="s">
        <v>2081</v>
      </c>
      <c r="E1008" s="221" t="s">
        <v>2049</v>
      </c>
      <c r="F1008" s="220" t="s">
        <v>996</v>
      </c>
      <c r="G1008" s="220" t="s">
        <v>996</v>
      </c>
      <c r="H1008" s="261" t="str">
        <f>Table10[[#This Row],[Company]]</f>
        <v>Shell Trinidad and Tobago Resources SRL</v>
      </c>
      <c r="I1008" s="220" t="s">
        <v>1199</v>
      </c>
      <c r="J1008" s="222">
        <f>'[15]Shell T &amp; T Resources SRL'!$E17/[4]Sheet1!$D$367</f>
        <v>0</v>
      </c>
      <c r="K1008" s="220" t="s">
        <v>999</v>
      </c>
      <c r="L1008" s="255">
        <v>0</v>
      </c>
    </row>
    <row r="1009" spans="2:12" s="220" customFormat="1" ht="15.5" x14ac:dyDescent="0.4">
      <c r="B1009" s="220" t="str">
        <f>VLOOKUP(C1009,[1]!Companies[#Data],3,FALSE)</f>
        <v>000100429-6</v>
      </c>
      <c r="C1009" s="265" t="str">
        <f t="shared" si="33"/>
        <v>Shell Trinidad and Tobago Resources SRL</v>
      </c>
      <c r="D1009" s="220" t="s">
        <v>2081</v>
      </c>
      <c r="E1009" s="221" t="s">
        <v>2057</v>
      </c>
      <c r="F1009" s="220" t="s">
        <v>996</v>
      </c>
      <c r="G1009" s="220" t="s">
        <v>996</v>
      </c>
      <c r="H1009" s="261" t="str">
        <f>Table10[[#This Row],[Company]]</f>
        <v>Shell Trinidad and Tobago Resources SRL</v>
      </c>
      <c r="I1009" s="220" t="s">
        <v>1199</v>
      </c>
      <c r="J1009" s="222">
        <f>'[15]Shell T &amp; T Resources SRL'!$E18/[4]Sheet1!$D$367</f>
        <v>462038.69686596509</v>
      </c>
      <c r="K1009" s="220" t="s">
        <v>999</v>
      </c>
      <c r="L1009" s="255">
        <v>0</v>
      </c>
    </row>
    <row r="1010" spans="2:12" s="220" customFormat="1" ht="15.5" x14ac:dyDescent="0.4">
      <c r="B1010" s="220" t="str">
        <f>VLOOKUP(C1010,[1]!Companies[#Data],3,FALSE)</f>
        <v>000100429-6</v>
      </c>
      <c r="C1010" s="265" t="str">
        <f t="shared" si="33"/>
        <v>Shell Trinidad and Tobago Resources SRL</v>
      </c>
      <c r="D1010" s="220" t="s">
        <v>2081</v>
      </c>
      <c r="E1010" s="221" t="s">
        <v>2054</v>
      </c>
      <c r="F1010" s="220" t="s">
        <v>996</v>
      </c>
      <c r="G1010" s="220" t="s">
        <v>996</v>
      </c>
      <c r="H1010" s="261" t="str">
        <f>Table10[[#This Row],[Company]]</f>
        <v>Shell Trinidad and Tobago Resources SRL</v>
      </c>
      <c r="I1010" s="220" t="s">
        <v>1199</v>
      </c>
      <c r="J1010" s="222">
        <f>'[15]Shell T &amp; T Resources SRL'!$E19/[4]Sheet1!$D$367</f>
        <v>0</v>
      </c>
      <c r="K1010" s="220" t="s">
        <v>999</v>
      </c>
      <c r="L1010" s="255">
        <v>0</v>
      </c>
    </row>
    <row r="1011" spans="2:12" s="220" customFormat="1" ht="31" x14ac:dyDescent="0.4">
      <c r="B1011" s="220" t="str">
        <f>VLOOKUP(C1011,[1]!Companies[#Data],3,FALSE)</f>
        <v>000100429-6</v>
      </c>
      <c r="C1011" s="265" t="str">
        <f t="shared" si="33"/>
        <v>Shell Trinidad and Tobago Resources SRL</v>
      </c>
      <c r="D1011" s="220" t="s">
        <v>2081</v>
      </c>
      <c r="E1011" s="221" t="s">
        <v>2048</v>
      </c>
      <c r="F1011" s="220" t="s">
        <v>996</v>
      </c>
      <c r="G1011" s="220" t="s">
        <v>996</v>
      </c>
      <c r="H1011" s="261" t="str">
        <f>Table10[[#This Row],[Company]]</f>
        <v>Shell Trinidad and Tobago Resources SRL</v>
      </c>
      <c r="I1011" s="220" t="s">
        <v>1199</v>
      </c>
      <c r="J1011" s="222">
        <f>'[15]Shell T &amp; T Resources SRL'!$E20/[4]Sheet1!$D$367</f>
        <v>0</v>
      </c>
      <c r="K1011" s="220" t="s">
        <v>999</v>
      </c>
      <c r="L1011" s="255">
        <v>0</v>
      </c>
    </row>
    <row r="1012" spans="2:12" s="220" customFormat="1" ht="31" x14ac:dyDescent="0.4">
      <c r="B1012" s="220" t="str">
        <f>VLOOKUP(C1012,[1]!Companies[#Data],3,FALSE)</f>
        <v>000100429-6</v>
      </c>
      <c r="C1012" s="265" t="str">
        <f t="shared" si="33"/>
        <v>Shell Trinidad and Tobago Resources SRL</v>
      </c>
      <c r="D1012" s="220" t="s">
        <v>2081</v>
      </c>
      <c r="E1012" s="221" t="s">
        <v>2085</v>
      </c>
      <c r="F1012" s="220" t="s">
        <v>996</v>
      </c>
      <c r="G1012" s="220" t="s">
        <v>996</v>
      </c>
      <c r="H1012" s="261" t="str">
        <f>Table10[[#This Row],[Company]]</f>
        <v>Shell Trinidad and Tobago Resources SRL</v>
      </c>
      <c r="I1012" s="220" t="s">
        <v>1199</v>
      </c>
      <c r="J1012" s="222">
        <f>'[15]Shell T &amp; T Resources SRL'!$E21/[4]Sheet1!$D$367</f>
        <v>119765.82177961654</v>
      </c>
      <c r="K1012" s="220" t="s">
        <v>999</v>
      </c>
      <c r="L1012" s="255">
        <v>0</v>
      </c>
    </row>
    <row r="1013" spans="2:12" s="220" customFormat="1" ht="15.5" x14ac:dyDescent="0.4">
      <c r="B1013" s="220" t="str">
        <f>VLOOKUP(C1013,[1]!Companies[#Data],3,FALSE)</f>
        <v>000100429-6</v>
      </c>
      <c r="C1013" s="265" t="str">
        <f t="shared" si="33"/>
        <v>Shell Trinidad and Tobago Resources SRL</v>
      </c>
      <c r="D1013" s="220" t="s">
        <v>2081</v>
      </c>
      <c r="E1013" s="221" t="s">
        <v>2107</v>
      </c>
      <c r="F1013" s="220" t="s">
        <v>996</v>
      </c>
      <c r="G1013" s="220" t="s">
        <v>996</v>
      </c>
      <c r="H1013" s="261" t="str">
        <f>Table10[[#This Row],[Company]]</f>
        <v>Shell Trinidad and Tobago Resources SRL</v>
      </c>
      <c r="I1013" s="220" t="s">
        <v>1199</v>
      </c>
      <c r="J1013" s="222">
        <f>'[15]Shell T &amp; T Resources SRL'!$E22/[4]Sheet1!$D$367</f>
        <v>0</v>
      </c>
      <c r="K1013" s="220" t="s">
        <v>999</v>
      </c>
      <c r="L1013" s="255">
        <v>0</v>
      </c>
    </row>
    <row r="1014" spans="2:12" s="220" customFormat="1" ht="15.5" x14ac:dyDescent="0.4">
      <c r="B1014" s="220" t="str">
        <f>VLOOKUP(C1014,[1]!Companies[#Data],3,FALSE)</f>
        <v>000100429-6</v>
      </c>
      <c r="C1014" s="265" t="str">
        <f t="shared" si="33"/>
        <v>Shell Trinidad and Tobago Resources SRL</v>
      </c>
      <c r="D1014" s="220" t="s">
        <v>2081</v>
      </c>
      <c r="E1014" s="221" t="s">
        <v>2075</v>
      </c>
      <c r="F1014" s="220" t="s">
        <v>996</v>
      </c>
      <c r="G1014" s="220" t="s">
        <v>996</v>
      </c>
      <c r="H1014" s="261" t="str">
        <f>Table10[[#This Row],[Company]]</f>
        <v>Shell Trinidad and Tobago Resources SRL</v>
      </c>
      <c r="I1014" s="220" t="s">
        <v>1199</v>
      </c>
      <c r="J1014" s="222">
        <f>'[15]Shell T &amp; T Resources SRL'!$E23/[4]Sheet1!$D$367</f>
        <v>0</v>
      </c>
      <c r="K1014" s="220" t="s">
        <v>999</v>
      </c>
      <c r="L1014" s="255">
        <v>0</v>
      </c>
    </row>
    <row r="1015" spans="2:12" s="220" customFormat="1" ht="15.5" x14ac:dyDescent="0.4">
      <c r="B1015" s="220" t="str">
        <f>VLOOKUP(C1015,[1]!Companies[#Data],3,FALSE)</f>
        <v>000100429-6</v>
      </c>
      <c r="C1015" s="265" t="str">
        <f t="shared" si="33"/>
        <v>Shell Trinidad and Tobago Resources SRL</v>
      </c>
      <c r="D1015" s="220" t="s">
        <v>2081</v>
      </c>
      <c r="E1015" s="221" t="s">
        <v>2076</v>
      </c>
      <c r="F1015" s="220" t="s">
        <v>996</v>
      </c>
      <c r="G1015" s="220" t="s">
        <v>996</v>
      </c>
      <c r="H1015" s="261" t="str">
        <f>Table10[[#This Row],[Company]]</f>
        <v>Shell Trinidad and Tobago Resources SRL</v>
      </c>
      <c r="I1015" s="220" t="s">
        <v>1199</v>
      </c>
      <c r="J1015" s="222">
        <f>'[15]Shell T &amp; T Resources SRL'!$E24/[4]Sheet1!$D$367</f>
        <v>0</v>
      </c>
      <c r="K1015" s="220" t="s">
        <v>999</v>
      </c>
      <c r="L1015" s="255">
        <v>0</v>
      </c>
    </row>
    <row r="1016" spans="2:12" s="220" customFormat="1" ht="15.5" x14ac:dyDescent="0.4">
      <c r="B1016" s="220" t="str">
        <f>VLOOKUP(C1016,[1]!Companies[#Data],3,FALSE)</f>
        <v>000100429-6</v>
      </c>
      <c r="C1016" s="265" t="str">
        <f t="shared" si="33"/>
        <v>Shell Trinidad and Tobago Resources SRL</v>
      </c>
      <c r="D1016" s="238" t="s">
        <v>1968</v>
      </c>
      <c r="E1016" s="221" t="s">
        <v>2059</v>
      </c>
      <c r="F1016" s="220" t="s">
        <v>996</v>
      </c>
      <c r="G1016" s="220" t="s">
        <v>996</v>
      </c>
      <c r="H1016" s="261" t="str">
        <f>Table10[[#This Row],[Company]]</f>
        <v>Shell Trinidad and Tobago Resources SRL</v>
      </c>
      <c r="I1016" s="220" t="s">
        <v>1199</v>
      </c>
      <c r="J1016" s="222">
        <f>'[15]Shell T &amp; T Resources SRL'!$E28/[4]Sheet1!$D$367</f>
        <v>0</v>
      </c>
      <c r="K1016" s="220" t="s">
        <v>999</v>
      </c>
      <c r="L1016" s="255">
        <v>0</v>
      </c>
    </row>
    <row r="1017" spans="2:12" s="220" customFormat="1" ht="15.5" x14ac:dyDescent="0.4">
      <c r="B1017" s="220" t="str">
        <f>VLOOKUP(C1017,[1]!Companies[#Data],3,FALSE)</f>
        <v>000100429-6</v>
      </c>
      <c r="C1017" s="265" t="str">
        <f t="shared" si="33"/>
        <v>Shell Trinidad and Tobago Resources SRL</v>
      </c>
      <c r="D1017" s="238" t="s">
        <v>1968</v>
      </c>
      <c r="E1017" s="221" t="s">
        <v>2108</v>
      </c>
      <c r="F1017" s="220" t="s">
        <v>996</v>
      </c>
      <c r="G1017" s="220" t="s">
        <v>996</v>
      </c>
      <c r="H1017" s="261" t="str">
        <f>Table10[[#This Row],[Company]]</f>
        <v>Shell Trinidad and Tobago Resources SRL</v>
      </c>
      <c r="I1017" s="220" t="s">
        <v>1199</v>
      </c>
      <c r="J1017" s="222">
        <f>'[15]Shell T &amp; T Resources SRL'!$E29/[4]Sheet1!$D$367</f>
        <v>0</v>
      </c>
      <c r="K1017" s="220" t="s">
        <v>999</v>
      </c>
      <c r="L1017" s="255">
        <v>0</v>
      </c>
    </row>
    <row r="1018" spans="2:12" s="220" customFormat="1" ht="15.5" x14ac:dyDescent="0.4">
      <c r="B1018" s="220" t="str">
        <f>VLOOKUP(C1018,[1]!Companies[#Data],3,FALSE)</f>
        <v>000100429-6</v>
      </c>
      <c r="C1018" s="265" t="str">
        <f t="shared" si="33"/>
        <v>Shell Trinidad and Tobago Resources SRL</v>
      </c>
      <c r="D1018" s="238" t="s">
        <v>1968</v>
      </c>
      <c r="E1018" s="221" t="s">
        <v>2083</v>
      </c>
      <c r="F1018" s="220" t="s">
        <v>996</v>
      </c>
      <c r="G1018" s="220" t="s">
        <v>996</v>
      </c>
      <c r="H1018" s="261" t="str">
        <f>Table10[[#This Row],[Company]]</f>
        <v>Shell Trinidad and Tobago Resources SRL</v>
      </c>
      <c r="I1018" s="220" t="s">
        <v>1199</v>
      </c>
      <c r="J1018" s="222">
        <f>'[15]Shell T &amp; T Resources SRL'!$E30/[4]Sheet1!$D$367</f>
        <v>25349.423798014552</v>
      </c>
      <c r="K1018" s="220" t="s">
        <v>999</v>
      </c>
      <c r="L1018" s="255">
        <v>0</v>
      </c>
    </row>
    <row r="1019" spans="2:12" s="220" customFormat="1" ht="15.5" x14ac:dyDescent="0.4">
      <c r="B1019" s="220" t="str">
        <f>VLOOKUP(C1019,[1]!Companies[#Data],3,FALSE)</f>
        <v>000100429-6</v>
      </c>
      <c r="C1019" s="265" t="str">
        <f t="shared" si="33"/>
        <v>Shell Trinidad and Tobago Resources SRL</v>
      </c>
      <c r="D1019" s="238" t="s">
        <v>1968</v>
      </c>
      <c r="E1019" s="221" t="s">
        <v>2109</v>
      </c>
      <c r="F1019" s="220" t="s">
        <v>996</v>
      </c>
      <c r="G1019" s="220" t="s">
        <v>996</v>
      </c>
      <c r="H1019" s="261" t="str">
        <f>Table10[[#This Row],[Company]]</f>
        <v>Shell Trinidad and Tobago Resources SRL</v>
      </c>
      <c r="I1019" s="220" t="s">
        <v>1199</v>
      </c>
      <c r="J1019" s="222">
        <f>'[15]Shell T &amp; T Resources SRL'!$E31/[4]Sheet1!$D$367</f>
        <v>0</v>
      </c>
      <c r="K1019" s="220" t="s">
        <v>999</v>
      </c>
      <c r="L1019" s="255">
        <v>0</v>
      </c>
    </row>
    <row r="1020" spans="2:12" s="220" customFormat="1" ht="15.5" x14ac:dyDescent="0.4">
      <c r="B1020" s="220" t="str">
        <f>VLOOKUP(C1020,[1]!Companies[#Data],3,FALSE)</f>
        <v>000100429-6</v>
      </c>
      <c r="C1020" s="265" t="str">
        <f t="shared" si="33"/>
        <v>Shell Trinidad and Tobago Resources SRL</v>
      </c>
      <c r="D1020" s="238" t="s">
        <v>1968</v>
      </c>
      <c r="E1020" s="221" t="s">
        <v>2073</v>
      </c>
      <c r="F1020" s="220" t="s">
        <v>996</v>
      </c>
      <c r="G1020" s="220" t="s">
        <v>996</v>
      </c>
      <c r="H1020" s="261" t="str">
        <f>Table10[[#This Row],[Company]]</f>
        <v>Shell Trinidad and Tobago Resources SRL</v>
      </c>
      <c r="I1020" s="220" t="s">
        <v>1199</v>
      </c>
      <c r="J1020" s="222">
        <f>'[15]Shell T &amp; T Resources SRL'!$E32/[4]Sheet1!$D$367</f>
        <v>0</v>
      </c>
      <c r="K1020" s="220" t="s">
        <v>999</v>
      </c>
      <c r="L1020" s="255">
        <v>0</v>
      </c>
    </row>
    <row r="1021" spans="2:12" s="220" customFormat="1" ht="31" x14ac:dyDescent="0.4">
      <c r="B1021" s="220" t="str">
        <f>VLOOKUP(C1021,[1]!Companies[#Data],3,FALSE)</f>
        <v>000100429-6</v>
      </c>
      <c r="C1021" s="265" t="str">
        <f t="shared" si="33"/>
        <v>Shell Trinidad and Tobago Resources SRL</v>
      </c>
      <c r="D1021" s="238" t="s">
        <v>1968</v>
      </c>
      <c r="E1021" s="221" t="s">
        <v>2062</v>
      </c>
      <c r="F1021" s="220" t="s">
        <v>996</v>
      </c>
      <c r="G1021" s="220" t="s">
        <v>996</v>
      </c>
      <c r="H1021" s="261" t="str">
        <f>Table10[[#This Row],[Company]]</f>
        <v>Shell Trinidad and Tobago Resources SRL</v>
      </c>
      <c r="I1021" s="220" t="s">
        <v>1199</v>
      </c>
      <c r="J1021" s="222">
        <f>'[15]Shell T &amp; T Resources SRL'!$E33/[4]Sheet1!$D$367</f>
        <v>0</v>
      </c>
      <c r="K1021" s="220" t="s">
        <v>999</v>
      </c>
      <c r="L1021" s="255">
        <v>0</v>
      </c>
    </row>
    <row r="1022" spans="2:12" s="220" customFormat="1" ht="15.5" x14ac:dyDescent="0.4">
      <c r="B1022" s="220" t="str">
        <f>VLOOKUP(C1022,[1]!Companies[#Data],3,FALSE)</f>
        <v>000100429-6</v>
      </c>
      <c r="C1022" s="265" t="str">
        <f t="shared" si="33"/>
        <v>Shell Trinidad and Tobago Resources SRL</v>
      </c>
      <c r="D1022" s="238" t="s">
        <v>1968</v>
      </c>
      <c r="E1022" s="221" t="s">
        <v>2110</v>
      </c>
      <c r="F1022" s="220" t="s">
        <v>996</v>
      </c>
      <c r="G1022" s="220" t="s">
        <v>996</v>
      </c>
      <c r="H1022" s="261" t="str">
        <f>Table10[[#This Row],[Company]]</f>
        <v>Shell Trinidad and Tobago Resources SRL</v>
      </c>
      <c r="I1022" s="220" t="s">
        <v>1199</v>
      </c>
      <c r="J1022" s="222">
        <f>'[15]Shell T &amp; T Resources SRL'!$E34/[4]Sheet1!$D$367</f>
        <v>15012098.043664858</v>
      </c>
      <c r="K1022" s="220" t="s">
        <v>999</v>
      </c>
      <c r="L1022" s="255">
        <v>0</v>
      </c>
    </row>
    <row r="1023" spans="2:12" s="220" customFormat="1" ht="15.5" x14ac:dyDescent="0.4">
      <c r="C1023" s="265" t="str">
        <f t="shared" si="33"/>
        <v>Shell Trinidad and Tobago Resources SRL</v>
      </c>
      <c r="D1023" s="238" t="s">
        <v>1968</v>
      </c>
      <c r="E1023" s="221" t="s">
        <v>2111</v>
      </c>
      <c r="F1023" s="220" t="s">
        <v>996</v>
      </c>
      <c r="G1023" s="220" t="s">
        <v>996</v>
      </c>
      <c r="H1023" s="261" t="str">
        <f>Table10[[#This Row],[Company]]</f>
        <v>Shell Trinidad and Tobago Resources SRL</v>
      </c>
      <c r="I1023" s="220" t="s">
        <v>1199</v>
      </c>
      <c r="J1023" s="222">
        <f>'[15]Shell T &amp; T Resources SRL'!$E35/[4]Sheet1!$D$367</f>
        <v>0</v>
      </c>
      <c r="K1023" s="220" t="s">
        <v>999</v>
      </c>
      <c r="L1023" s="255">
        <v>0</v>
      </c>
    </row>
    <row r="1024" spans="2:12" s="220" customFormat="1" ht="15.5" x14ac:dyDescent="0.4">
      <c r="B1024" s="220" t="str">
        <f>VLOOKUP(C1024,[1]!Companies[#Data],3,FALSE)</f>
        <v>000100429-6</v>
      </c>
      <c r="C1024" s="265" t="str">
        <f t="shared" si="33"/>
        <v>Shell Trinidad and Tobago Resources SRL</v>
      </c>
      <c r="D1024" s="238" t="s">
        <v>1968</v>
      </c>
      <c r="E1024" s="221" t="s">
        <v>2112</v>
      </c>
      <c r="F1024" s="220" t="s">
        <v>996</v>
      </c>
      <c r="G1024" s="220" t="s">
        <v>996</v>
      </c>
      <c r="H1024" s="261" t="str">
        <f>Table10[[#This Row],[Company]]</f>
        <v>Shell Trinidad and Tobago Resources SRL</v>
      </c>
      <c r="I1024" s="220" t="s">
        <v>1199</v>
      </c>
      <c r="J1024" s="222">
        <f>'[15]Shell T &amp; T Resources SRL'!$E36/[4]Sheet1!$D$367</f>
        <v>0</v>
      </c>
      <c r="K1024" s="220" t="s">
        <v>999</v>
      </c>
      <c r="L1024" s="255">
        <v>0</v>
      </c>
    </row>
    <row r="1025" spans="2:12" s="220" customFormat="1" ht="15.5" x14ac:dyDescent="0.4">
      <c r="B1025" s="220" t="str">
        <f>VLOOKUP(C1025,[1]!Companies[#Data],3,FALSE)</f>
        <v>000100429-6</v>
      </c>
      <c r="C1025" s="265" t="str">
        <f t="shared" si="33"/>
        <v>Shell Trinidad and Tobago Resources SRL</v>
      </c>
      <c r="D1025" s="238" t="s">
        <v>1968</v>
      </c>
      <c r="E1025" s="221" t="s">
        <v>2113</v>
      </c>
      <c r="F1025" s="220" t="s">
        <v>996</v>
      </c>
      <c r="G1025" s="220" t="s">
        <v>996</v>
      </c>
      <c r="H1025" s="261" t="str">
        <f>Table10[[#This Row],[Company]]</f>
        <v>Shell Trinidad and Tobago Resources SRL</v>
      </c>
      <c r="I1025" s="220" t="s">
        <v>1199</v>
      </c>
      <c r="J1025" s="222">
        <f>'[15]Shell T &amp; T Resources SRL'!$E37/[4]Sheet1!$D$367</f>
        <v>0</v>
      </c>
      <c r="K1025" s="220" t="s">
        <v>999</v>
      </c>
      <c r="L1025" s="255">
        <v>0</v>
      </c>
    </row>
    <row r="1026" spans="2:12" s="220" customFormat="1" ht="15.5" x14ac:dyDescent="0.4">
      <c r="B1026" s="220" t="str">
        <f>VLOOKUP(C1026,[1]!Companies[#Data],3,FALSE)</f>
        <v>000100429-6</v>
      </c>
      <c r="C1026" s="265" t="str">
        <f t="shared" si="33"/>
        <v>Shell Trinidad and Tobago Resources SRL</v>
      </c>
      <c r="D1026" s="238" t="s">
        <v>1968</v>
      </c>
      <c r="E1026" s="221" t="s">
        <v>2074</v>
      </c>
      <c r="F1026" s="220" t="s">
        <v>996</v>
      </c>
      <c r="G1026" s="220" t="s">
        <v>996</v>
      </c>
      <c r="H1026" s="261" t="str">
        <f>Table10[[#This Row],[Company]]</f>
        <v>Shell Trinidad and Tobago Resources SRL</v>
      </c>
      <c r="I1026" s="220" t="s">
        <v>1199</v>
      </c>
      <c r="J1026" s="222">
        <f>'[15]Shell T &amp; T Resources SRL'!$E38/[4]Sheet1!$D$367</f>
        <v>299056.357034605</v>
      </c>
      <c r="K1026" s="220" t="s">
        <v>999</v>
      </c>
      <c r="L1026" s="255">
        <v>0</v>
      </c>
    </row>
    <row r="1027" spans="2:12" s="220" customFormat="1" ht="15.5" x14ac:dyDescent="0.4">
      <c r="B1027" s="220" t="str">
        <f>VLOOKUP(C1027,[1]!Companies[#Data],3,FALSE)</f>
        <v>000100429-6</v>
      </c>
      <c r="C1027" s="265" t="str">
        <f t="shared" si="33"/>
        <v>Shell Trinidad and Tobago Resources SRL</v>
      </c>
      <c r="D1027" s="238" t="s">
        <v>1968</v>
      </c>
      <c r="E1027" s="221" t="s">
        <v>2064</v>
      </c>
      <c r="F1027" s="220" t="s">
        <v>996</v>
      </c>
      <c r="G1027" s="220" t="s">
        <v>996</v>
      </c>
      <c r="H1027" s="261" t="str">
        <f>Table10[[#This Row],[Company]]</f>
        <v>Shell Trinidad and Tobago Resources SRL</v>
      </c>
      <c r="I1027" s="220" t="s">
        <v>1199</v>
      </c>
      <c r="J1027" s="222">
        <f>'[15]Shell T &amp; T Resources SRL'!$E39/[4]Sheet1!$D$367</f>
        <v>150061.03417514169</v>
      </c>
      <c r="K1027" s="220" t="s">
        <v>999</v>
      </c>
      <c r="L1027" s="255">
        <v>0</v>
      </c>
    </row>
    <row r="1028" spans="2:12" s="220" customFormat="1" ht="15.5" x14ac:dyDescent="0.4">
      <c r="B1028" s="220" t="str">
        <f>VLOOKUP(C1028,[1]!Companies[#Data],3,FALSE)</f>
        <v>000100429-6</v>
      </c>
      <c r="C1028" s="265" t="str">
        <f t="shared" si="33"/>
        <v>Shell Trinidad and Tobago Resources SRL</v>
      </c>
      <c r="D1028" s="238" t="s">
        <v>1968</v>
      </c>
      <c r="E1028" s="221" t="s">
        <v>2065</v>
      </c>
      <c r="F1028" s="220" t="s">
        <v>996</v>
      </c>
      <c r="G1028" s="220" t="s">
        <v>996</v>
      </c>
      <c r="H1028" s="261" t="str">
        <f>Table10[[#This Row],[Company]]</f>
        <v>Shell Trinidad and Tobago Resources SRL</v>
      </c>
      <c r="I1028" s="220" t="s">
        <v>1199</v>
      </c>
      <c r="J1028" s="222">
        <f>'[15]Shell T &amp; T Resources SRL'!$E40/[4]Sheet1!$D$367</f>
        <v>149528.1785173025</v>
      </c>
      <c r="K1028" s="220" t="s">
        <v>999</v>
      </c>
      <c r="L1028" s="255">
        <v>0</v>
      </c>
    </row>
    <row r="1029" spans="2:12" s="220" customFormat="1" ht="15.5" x14ac:dyDescent="0.4">
      <c r="B1029" s="220" t="str">
        <f>VLOOKUP(C1029,[1]!Companies[#Data],3,FALSE)</f>
        <v>000100429-6</v>
      </c>
      <c r="C1029" s="265" t="str">
        <f t="shared" si="33"/>
        <v>Shell Trinidad and Tobago Resources SRL</v>
      </c>
      <c r="D1029" s="238" t="s">
        <v>1968</v>
      </c>
      <c r="E1029" s="221" t="s">
        <v>2114</v>
      </c>
      <c r="F1029" s="220" t="s">
        <v>996</v>
      </c>
      <c r="G1029" s="220" t="s">
        <v>996</v>
      </c>
      <c r="H1029" s="261" t="str">
        <f>Table10[[#This Row],[Company]]</f>
        <v>Shell Trinidad and Tobago Resources SRL</v>
      </c>
      <c r="I1029" s="220" t="s">
        <v>1199</v>
      </c>
      <c r="J1029" s="222">
        <f>'[15]Shell T &amp; T Resources SRL'!$E41/[4]Sheet1!$D$367</f>
        <v>0</v>
      </c>
      <c r="K1029" s="220" t="s">
        <v>999</v>
      </c>
      <c r="L1029" s="255">
        <v>0</v>
      </c>
    </row>
    <row r="1030" spans="2:12" s="220" customFormat="1" ht="15.5" x14ac:dyDescent="0.4">
      <c r="B1030" s="220" t="str">
        <f>VLOOKUP(C1030,[1]!Companies[#Data],3,FALSE)</f>
        <v>000100429-6</v>
      </c>
      <c r="C1030" s="265" t="str">
        <f t="shared" si="33"/>
        <v>Shell Trinidad and Tobago Resources SRL</v>
      </c>
      <c r="D1030" s="238" t="s">
        <v>1968</v>
      </c>
      <c r="E1030" s="221" t="s">
        <v>2069</v>
      </c>
      <c r="F1030" s="220" t="s">
        <v>996</v>
      </c>
      <c r="G1030" s="220" t="s">
        <v>996</v>
      </c>
      <c r="H1030" s="261" t="str">
        <f>Table10[[#This Row],[Company]]</f>
        <v>Shell Trinidad and Tobago Resources SRL</v>
      </c>
      <c r="I1030" s="220" t="s">
        <v>1199</v>
      </c>
      <c r="J1030" s="222">
        <f>'[15]Shell T &amp; T Resources SRL'!$E42/[4]Sheet1!$D$367</f>
        <v>0</v>
      </c>
      <c r="K1030" s="220" t="s">
        <v>999</v>
      </c>
      <c r="L1030" s="255">
        <v>0</v>
      </c>
    </row>
    <row r="1031" spans="2:12" s="220" customFormat="1" ht="15.5" x14ac:dyDescent="0.4">
      <c r="B1031" s="220" t="str">
        <f>VLOOKUP(C1031,[1]!Companies[#Data],3,FALSE)</f>
        <v>000100429-6</v>
      </c>
      <c r="C1031" s="265" t="str">
        <f t="shared" si="33"/>
        <v>Shell Trinidad and Tobago Resources SRL</v>
      </c>
      <c r="D1031" s="238" t="s">
        <v>1968</v>
      </c>
      <c r="E1031" s="221" t="s">
        <v>2070</v>
      </c>
      <c r="F1031" s="220" t="s">
        <v>996</v>
      </c>
      <c r="G1031" s="220" t="s">
        <v>996</v>
      </c>
      <c r="H1031" s="261" t="str">
        <f>Table10[[#This Row],[Company]]</f>
        <v>Shell Trinidad and Tobago Resources SRL</v>
      </c>
      <c r="I1031" s="220" t="s">
        <v>1199</v>
      </c>
      <c r="J1031" s="222">
        <f>'[15]Shell T &amp; T Resources SRL'!$E43/[4]Sheet1!$D$367</f>
        <v>100040.68945009445</v>
      </c>
      <c r="K1031" s="220" t="s">
        <v>999</v>
      </c>
      <c r="L1031" s="255">
        <v>0</v>
      </c>
    </row>
    <row r="1032" spans="2:12" s="220" customFormat="1" ht="15.5" x14ac:dyDescent="0.4">
      <c r="B1032" s="220" t="str">
        <f>VLOOKUP(C1032,[1]!Companies[#Data],3,FALSE)</f>
        <v>000100429-6</v>
      </c>
      <c r="C1032" s="265" t="str">
        <f t="shared" si="33"/>
        <v>Shell Trinidad and Tobago Resources SRL</v>
      </c>
      <c r="D1032" s="238" t="s">
        <v>1968</v>
      </c>
      <c r="E1032" s="221" t="s">
        <v>2115</v>
      </c>
      <c r="F1032" s="220" t="s">
        <v>996</v>
      </c>
      <c r="G1032" s="220" t="s">
        <v>996</v>
      </c>
      <c r="H1032" s="261" t="str">
        <f>Table10[[#This Row],[Company]]</f>
        <v>Shell Trinidad and Tobago Resources SRL</v>
      </c>
      <c r="I1032" s="220" t="s">
        <v>1199</v>
      </c>
      <c r="J1032" s="222">
        <f>'[15]Shell T &amp; T Resources SRL'!$E44/[4]Sheet1!$D$367</f>
        <v>0</v>
      </c>
      <c r="K1032" s="220" t="s">
        <v>999</v>
      </c>
      <c r="L1032" s="255">
        <v>0</v>
      </c>
    </row>
    <row r="1033" spans="2:12" s="220" customFormat="1" ht="15.5" x14ac:dyDescent="0.4">
      <c r="B1033" s="220" t="str">
        <f>VLOOKUP(C1033,[1]!Companies[#Data],3,FALSE)</f>
        <v>000100429-6</v>
      </c>
      <c r="C1033" s="265" t="str">
        <f t="shared" si="33"/>
        <v>Shell Trinidad and Tobago Resources SRL</v>
      </c>
      <c r="D1033" s="238" t="s">
        <v>1968</v>
      </c>
      <c r="E1033" s="221" t="s">
        <v>2072</v>
      </c>
      <c r="F1033" s="220" t="s">
        <v>996</v>
      </c>
      <c r="G1033" s="220" t="s">
        <v>996</v>
      </c>
      <c r="H1033" s="261" t="str">
        <f>Table10[[#This Row],[Company]]</f>
        <v>Shell Trinidad and Tobago Resources SRL</v>
      </c>
      <c r="I1033" s="220" t="s">
        <v>1199</v>
      </c>
      <c r="J1033" s="222">
        <f>'[15]Shell T &amp; T Resources SRL'!$E45/[4]Sheet1!$D$367</f>
        <v>0</v>
      </c>
      <c r="K1033" s="220" t="s">
        <v>999</v>
      </c>
      <c r="L1033" s="255">
        <v>0</v>
      </c>
    </row>
    <row r="1034" spans="2:12" s="220" customFormat="1" ht="15.5" x14ac:dyDescent="0.4">
      <c r="B1034" s="220" t="str">
        <f>VLOOKUP(C1034,[1]!Companies[#Data],3,FALSE)</f>
        <v>000100429-6</v>
      </c>
      <c r="C1034" s="265" t="str">
        <f t="shared" si="33"/>
        <v>Shell Trinidad and Tobago Resources SRL</v>
      </c>
      <c r="D1034" s="220" t="s">
        <v>2081</v>
      </c>
      <c r="E1034" s="221" t="s">
        <v>2116</v>
      </c>
      <c r="F1034" s="220" t="s">
        <v>996</v>
      </c>
      <c r="G1034" s="220" t="s">
        <v>996</v>
      </c>
      <c r="H1034" s="261" t="str">
        <f>Table10[[#This Row],[Company]]</f>
        <v>Shell Trinidad and Tobago Resources SRL</v>
      </c>
      <c r="I1034" s="220" t="s">
        <v>1199</v>
      </c>
      <c r="J1034" s="222">
        <f>'[15]Shell T &amp; T Resources SRL'!$E$50/[4]Sheet1!$D$367</f>
        <v>0</v>
      </c>
      <c r="K1034" s="220" t="s">
        <v>999</v>
      </c>
      <c r="L1034" s="255">
        <v>0</v>
      </c>
    </row>
    <row r="1035" spans="2:12" s="220" customFormat="1" ht="15.5" x14ac:dyDescent="0.4">
      <c r="B1035" s="220" t="str">
        <f>VLOOKUP(C1035,[1]!Companies[#Data],3,FALSE)</f>
        <v>100001211-7</v>
      </c>
      <c r="C1035" s="261" t="str">
        <f>'[1]Part 3 - Reporting entities'!B61</f>
        <v xml:space="preserve">Shell Trinidad Block E Limited </v>
      </c>
      <c r="D1035" s="220" t="s">
        <v>2081</v>
      </c>
      <c r="E1035" s="221" t="s">
        <v>2082</v>
      </c>
      <c r="F1035" s="220" t="s">
        <v>996</v>
      </c>
      <c r="G1035" s="220" t="s">
        <v>996</v>
      </c>
      <c r="H1035" s="261" t="str">
        <f>Table10[[#This Row],[Company]]</f>
        <v xml:space="preserve">Shell Trinidad Block E Limited </v>
      </c>
      <c r="I1035" s="220" t="s">
        <v>1199</v>
      </c>
      <c r="J1035" s="222">
        <f>'[15]Shell Trinidad Block E Limited'!$E14/[4]Sheet1!$D$367</f>
        <v>2145.4841001052246</v>
      </c>
      <c r="K1035" s="220" t="s">
        <v>999</v>
      </c>
      <c r="L1035" s="255">
        <v>0</v>
      </c>
    </row>
    <row r="1036" spans="2:12" s="220" customFormat="1" ht="15.5" x14ac:dyDescent="0.4">
      <c r="B1036" s="220" t="str">
        <f>VLOOKUP(C1036,[1]!Companies[#Data],3,FALSE)</f>
        <v>100001211-7</v>
      </c>
      <c r="C1036" s="261" t="str">
        <f>C1035</f>
        <v xml:space="preserve">Shell Trinidad Block E Limited </v>
      </c>
      <c r="D1036" s="220" t="s">
        <v>2081</v>
      </c>
      <c r="E1036" s="221" t="s">
        <v>2050</v>
      </c>
      <c r="F1036" s="220" t="s">
        <v>996</v>
      </c>
      <c r="G1036" s="220" t="s">
        <v>996</v>
      </c>
      <c r="H1036" s="261" t="str">
        <f>Table10[[#This Row],[Company]]</f>
        <v xml:space="preserve">Shell Trinidad Block E Limited </v>
      </c>
      <c r="I1036" s="220" t="s">
        <v>1199</v>
      </c>
      <c r="J1036" s="222">
        <f>'[15]Shell Trinidad Block E Limited'!$E15/[4]Sheet1!$D$367</f>
        <v>7341285.1679183599</v>
      </c>
      <c r="K1036" s="220" t="s">
        <v>999</v>
      </c>
      <c r="L1036" s="255">
        <v>0</v>
      </c>
    </row>
    <row r="1037" spans="2:12" s="220" customFormat="1" ht="15.5" x14ac:dyDescent="0.4">
      <c r="B1037" s="220" t="str">
        <f>VLOOKUP(C1037,[1]!Companies[#Data],3,FALSE)</f>
        <v>100001211-7</v>
      </c>
      <c r="C1037" s="261" t="str">
        <f t="shared" ref="C1037:C1064" si="34">C1036</f>
        <v xml:space="preserve">Shell Trinidad Block E Limited </v>
      </c>
      <c r="D1037" s="220" t="s">
        <v>2081</v>
      </c>
      <c r="E1037" s="221" t="s">
        <v>2051</v>
      </c>
      <c r="F1037" s="220" t="s">
        <v>996</v>
      </c>
      <c r="G1037" s="220" t="s">
        <v>996</v>
      </c>
      <c r="H1037" s="261" t="str">
        <f>Table10[[#This Row],[Company]]</f>
        <v xml:space="preserve">Shell Trinidad Block E Limited </v>
      </c>
      <c r="I1037" s="220" t="s">
        <v>1199</v>
      </c>
      <c r="J1037" s="222">
        <f>'[15]Shell Trinidad Block E Limited'!$E16/[4]Sheet1!$D$367</f>
        <v>1777364.3212580842</v>
      </c>
      <c r="K1037" s="220" t="s">
        <v>999</v>
      </c>
      <c r="L1037" s="255">
        <v>0</v>
      </c>
    </row>
    <row r="1038" spans="2:12" s="220" customFormat="1" ht="15.5" x14ac:dyDescent="0.4">
      <c r="B1038" s="220" t="str">
        <f>VLOOKUP(C1038,[1]!Companies[#Data],3,FALSE)</f>
        <v>100001211-7</v>
      </c>
      <c r="C1038" s="261" t="str">
        <f t="shared" si="34"/>
        <v xml:space="preserve">Shell Trinidad Block E Limited </v>
      </c>
      <c r="D1038" s="220" t="s">
        <v>2081</v>
      </c>
      <c r="E1038" s="221" t="s">
        <v>2049</v>
      </c>
      <c r="F1038" s="220" t="s">
        <v>996</v>
      </c>
      <c r="G1038" s="220" t="s">
        <v>996</v>
      </c>
      <c r="H1038" s="261" t="str">
        <f>Table10[[#This Row],[Company]]</f>
        <v xml:space="preserve">Shell Trinidad Block E Limited </v>
      </c>
      <c r="I1038" s="220" t="s">
        <v>1199</v>
      </c>
      <c r="J1038" s="222">
        <f>'[15]Shell Trinidad Block E Limited'!$E17/[4]Sheet1!$D$367</f>
        <v>0</v>
      </c>
      <c r="K1038" s="220" t="s">
        <v>999</v>
      </c>
      <c r="L1038" s="255">
        <v>0</v>
      </c>
    </row>
    <row r="1039" spans="2:12" s="220" customFormat="1" ht="15.5" x14ac:dyDescent="0.4">
      <c r="B1039" s="220" t="str">
        <f>VLOOKUP(C1039,[1]!Companies[#Data],3,FALSE)</f>
        <v>100001211-7</v>
      </c>
      <c r="C1039" s="261" t="str">
        <f t="shared" si="34"/>
        <v xml:space="preserve">Shell Trinidad Block E Limited </v>
      </c>
      <c r="D1039" s="220" t="s">
        <v>2081</v>
      </c>
      <c r="E1039" s="221" t="s">
        <v>2057</v>
      </c>
      <c r="F1039" s="220" t="s">
        <v>996</v>
      </c>
      <c r="G1039" s="220" t="s">
        <v>996</v>
      </c>
      <c r="H1039" s="261" t="str">
        <f>Table10[[#This Row],[Company]]</f>
        <v xml:space="preserve">Shell Trinidad Block E Limited </v>
      </c>
      <c r="I1039" s="220" t="s">
        <v>1199</v>
      </c>
      <c r="J1039" s="222">
        <f>'[15]Shell Trinidad Block E Limited'!$E18/[4]Sheet1!$D$367</f>
        <v>164545.383094355</v>
      </c>
      <c r="K1039" s="220" t="s">
        <v>999</v>
      </c>
      <c r="L1039" s="255">
        <v>0</v>
      </c>
    </row>
    <row r="1040" spans="2:12" s="220" customFormat="1" ht="15.5" x14ac:dyDescent="0.4">
      <c r="B1040" s="220" t="str">
        <f>VLOOKUP(C1040,[1]!Companies[#Data],3,FALSE)</f>
        <v>100001211-7</v>
      </c>
      <c r="C1040" s="261" t="str">
        <f t="shared" si="34"/>
        <v xml:space="preserve">Shell Trinidad Block E Limited </v>
      </c>
      <c r="D1040" s="220" t="s">
        <v>2081</v>
      </c>
      <c r="E1040" s="221" t="s">
        <v>2054</v>
      </c>
      <c r="F1040" s="220" t="s">
        <v>996</v>
      </c>
      <c r="G1040" s="220" t="s">
        <v>996</v>
      </c>
      <c r="H1040" s="261" t="str">
        <f>Table10[[#This Row],[Company]]</f>
        <v xml:space="preserve">Shell Trinidad Block E Limited </v>
      </c>
      <c r="I1040" s="220" t="s">
        <v>1199</v>
      </c>
      <c r="J1040" s="222">
        <f>'[15]Shell Trinidad Block E Limited'!$E19/[4]Sheet1!$D$367</f>
        <v>0</v>
      </c>
      <c r="K1040" s="220" t="s">
        <v>999</v>
      </c>
      <c r="L1040" s="255">
        <v>0</v>
      </c>
    </row>
    <row r="1041" spans="2:12" s="220" customFormat="1" ht="31" x14ac:dyDescent="0.4">
      <c r="B1041" s="220" t="str">
        <f>VLOOKUP(C1041,[1]!Companies[#Data],3,FALSE)</f>
        <v>100001211-7</v>
      </c>
      <c r="C1041" s="261" t="str">
        <f t="shared" si="34"/>
        <v xml:space="preserve">Shell Trinidad Block E Limited </v>
      </c>
      <c r="D1041" s="220" t="s">
        <v>2081</v>
      </c>
      <c r="E1041" s="221" t="s">
        <v>2048</v>
      </c>
      <c r="F1041" s="220" t="s">
        <v>996</v>
      </c>
      <c r="G1041" s="220" t="s">
        <v>996</v>
      </c>
      <c r="H1041" s="261" t="str">
        <f>Table10[[#This Row],[Company]]</f>
        <v xml:space="preserve">Shell Trinidad Block E Limited </v>
      </c>
      <c r="I1041" s="220" t="s">
        <v>1199</v>
      </c>
      <c r="J1041" s="222">
        <f>'[15]Shell Trinidad Block E Limited'!$E20/[4]Sheet1!$D$367</f>
        <v>0</v>
      </c>
      <c r="K1041" s="220" t="s">
        <v>999</v>
      </c>
      <c r="L1041" s="255">
        <v>0</v>
      </c>
    </row>
    <row r="1042" spans="2:12" s="220" customFormat="1" ht="31" x14ac:dyDescent="0.4">
      <c r="B1042" s="220" t="str">
        <f>VLOOKUP(C1042,[1]!Companies[#Data],3,FALSE)</f>
        <v>100001211-7</v>
      </c>
      <c r="C1042" s="261" t="str">
        <f t="shared" si="34"/>
        <v xml:space="preserve">Shell Trinidad Block E Limited </v>
      </c>
      <c r="D1042" s="220" t="s">
        <v>2081</v>
      </c>
      <c r="E1042" s="221" t="s">
        <v>2085</v>
      </c>
      <c r="F1042" s="220" t="s">
        <v>996</v>
      </c>
      <c r="G1042" s="220" t="s">
        <v>996</v>
      </c>
      <c r="H1042" s="261" t="str">
        <f>Table10[[#This Row],[Company]]</f>
        <v xml:space="preserve">Shell Trinidad Block E Limited </v>
      </c>
      <c r="I1042" s="220" t="s">
        <v>1199</v>
      </c>
      <c r="J1042" s="222">
        <f>'[15]Shell Trinidad Block E Limited'!$E21/[4]Sheet1!$D$367</f>
        <v>12889.926378590098</v>
      </c>
      <c r="K1042" s="220" t="s">
        <v>999</v>
      </c>
      <c r="L1042" s="255">
        <v>0</v>
      </c>
    </row>
    <row r="1043" spans="2:12" s="220" customFormat="1" ht="15.5" x14ac:dyDescent="0.4">
      <c r="B1043" s="220" t="str">
        <f>VLOOKUP(C1043,[1]!Companies[#Data],3,FALSE)</f>
        <v>100001211-7</v>
      </c>
      <c r="C1043" s="261" t="str">
        <f t="shared" si="34"/>
        <v xml:space="preserve">Shell Trinidad Block E Limited </v>
      </c>
      <c r="D1043" s="220" t="s">
        <v>2081</v>
      </c>
      <c r="E1043" s="221" t="s">
        <v>2107</v>
      </c>
      <c r="F1043" s="220" t="s">
        <v>996</v>
      </c>
      <c r="G1043" s="220" t="s">
        <v>996</v>
      </c>
      <c r="H1043" s="261" t="str">
        <f>Table10[[#This Row],[Company]]</f>
        <v xml:space="preserve">Shell Trinidad Block E Limited </v>
      </c>
      <c r="I1043" s="220" t="s">
        <v>1199</v>
      </c>
      <c r="J1043" s="222">
        <f>'[15]Shell Trinidad Block E Limited'!$E22/[4]Sheet1!$D$367</f>
        <v>0</v>
      </c>
      <c r="K1043" s="220" t="s">
        <v>999</v>
      </c>
      <c r="L1043" s="255">
        <v>0</v>
      </c>
    </row>
    <row r="1044" spans="2:12" s="220" customFormat="1" ht="15.5" x14ac:dyDescent="0.4">
      <c r="B1044" s="220" t="str">
        <f>VLOOKUP(C1044,[1]!Companies[#Data],3,FALSE)</f>
        <v>100001211-7</v>
      </c>
      <c r="C1044" s="261" t="str">
        <f t="shared" si="34"/>
        <v xml:space="preserve">Shell Trinidad Block E Limited </v>
      </c>
      <c r="D1044" s="220" t="s">
        <v>2081</v>
      </c>
      <c r="E1044" s="221" t="s">
        <v>2075</v>
      </c>
      <c r="F1044" s="220" t="s">
        <v>996</v>
      </c>
      <c r="G1044" s="220" t="s">
        <v>996</v>
      </c>
      <c r="H1044" s="261" t="str">
        <f>Table10[[#This Row],[Company]]</f>
        <v xml:space="preserve">Shell Trinidad Block E Limited </v>
      </c>
      <c r="I1044" s="220" t="s">
        <v>1199</v>
      </c>
      <c r="J1044" s="222">
        <f>'[15]Shell Trinidad Block E Limited'!$E23/[4]Sheet1!$D$367</f>
        <v>0</v>
      </c>
      <c r="K1044" s="220" t="s">
        <v>999</v>
      </c>
      <c r="L1044" s="255">
        <v>0</v>
      </c>
    </row>
    <row r="1045" spans="2:12" s="220" customFormat="1" ht="15.5" x14ac:dyDescent="0.4">
      <c r="B1045" s="220" t="str">
        <f>VLOOKUP(C1045,[1]!Companies[#Data],3,FALSE)</f>
        <v>100001211-7</v>
      </c>
      <c r="C1045" s="261" t="str">
        <f t="shared" si="34"/>
        <v xml:space="preserve">Shell Trinidad Block E Limited </v>
      </c>
      <c r="D1045" s="220" t="s">
        <v>2081</v>
      </c>
      <c r="E1045" s="221" t="s">
        <v>2076</v>
      </c>
      <c r="F1045" s="220" t="s">
        <v>996</v>
      </c>
      <c r="G1045" s="220" t="s">
        <v>996</v>
      </c>
      <c r="H1045" s="261" t="str">
        <f>Table10[[#This Row],[Company]]</f>
        <v xml:space="preserve">Shell Trinidad Block E Limited </v>
      </c>
      <c r="I1045" s="220" t="s">
        <v>1199</v>
      </c>
      <c r="J1045" s="222">
        <f>'[15]Shell Trinidad Block E Limited'!$E24/[4]Sheet1!$D$367</f>
        <v>0</v>
      </c>
      <c r="K1045" s="220" t="s">
        <v>999</v>
      </c>
      <c r="L1045" s="255">
        <v>0</v>
      </c>
    </row>
    <row r="1046" spans="2:12" s="220" customFormat="1" ht="15.5" x14ac:dyDescent="0.4">
      <c r="B1046" s="220" t="str">
        <f>VLOOKUP(C1046,[1]!Companies[#Data],3,FALSE)</f>
        <v>100001211-7</v>
      </c>
      <c r="C1046" s="261" t="str">
        <f t="shared" si="34"/>
        <v xml:space="preserve">Shell Trinidad Block E Limited </v>
      </c>
      <c r="D1046" s="238" t="s">
        <v>1968</v>
      </c>
      <c r="E1046" s="221" t="s">
        <v>2059</v>
      </c>
      <c r="F1046" s="220" t="s">
        <v>996</v>
      </c>
      <c r="G1046" s="220" t="s">
        <v>996</v>
      </c>
      <c r="H1046" s="261" t="str">
        <f>Table10[[#This Row],[Company]]</f>
        <v xml:space="preserve">Shell Trinidad Block E Limited </v>
      </c>
      <c r="I1046" s="220" t="s">
        <v>1199</v>
      </c>
      <c r="J1046" s="222">
        <f>'[15]Shell Trinidad Block E Limited'!$E28/[4]Sheet1!$D$367</f>
        <v>0</v>
      </c>
      <c r="K1046" s="220" t="s">
        <v>999</v>
      </c>
      <c r="L1046" s="255">
        <v>0</v>
      </c>
    </row>
    <row r="1047" spans="2:12" s="220" customFormat="1" ht="15.5" x14ac:dyDescent="0.4">
      <c r="B1047" s="220" t="str">
        <f>VLOOKUP(C1047,[1]!Companies[#Data],3,FALSE)</f>
        <v>100001211-7</v>
      </c>
      <c r="C1047" s="261" t="str">
        <f t="shared" si="34"/>
        <v xml:space="preserve">Shell Trinidad Block E Limited </v>
      </c>
      <c r="D1047" s="238" t="s">
        <v>1968</v>
      </c>
      <c r="E1047" s="221" t="s">
        <v>2108</v>
      </c>
      <c r="F1047" s="220" t="s">
        <v>996</v>
      </c>
      <c r="G1047" s="220" t="s">
        <v>996</v>
      </c>
      <c r="H1047" s="261" t="str">
        <f>Table10[[#This Row],[Company]]</f>
        <v xml:space="preserve">Shell Trinidad Block E Limited </v>
      </c>
      <c r="I1047" s="220" t="s">
        <v>1199</v>
      </c>
      <c r="J1047" s="222">
        <f>'[15]Shell Trinidad Block E Limited'!$E29/[4]Sheet1!$D$367</f>
        <v>0</v>
      </c>
      <c r="K1047" s="220" t="s">
        <v>999</v>
      </c>
      <c r="L1047" s="255">
        <v>0</v>
      </c>
    </row>
    <row r="1048" spans="2:12" s="220" customFormat="1" ht="15.5" x14ac:dyDescent="0.4">
      <c r="B1048" s="220" t="str">
        <f>VLOOKUP(C1048,[1]!Companies[#Data],3,FALSE)</f>
        <v>100001211-7</v>
      </c>
      <c r="C1048" s="261" t="str">
        <f t="shared" si="34"/>
        <v xml:space="preserve">Shell Trinidad Block E Limited </v>
      </c>
      <c r="D1048" s="238" t="s">
        <v>1968</v>
      </c>
      <c r="E1048" s="221" t="s">
        <v>2083</v>
      </c>
      <c r="F1048" s="220" t="s">
        <v>996</v>
      </c>
      <c r="G1048" s="220" t="s">
        <v>996</v>
      </c>
      <c r="H1048" s="261" t="str">
        <f>Table10[[#This Row],[Company]]</f>
        <v xml:space="preserve">Shell Trinidad Block E Limited </v>
      </c>
      <c r="I1048" s="220" t="s">
        <v>1199</v>
      </c>
      <c r="J1048" s="222">
        <f>'[15]Shell Trinidad Block E Limited'!$E30/[4]Sheet1!$D$367</f>
        <v>0</v>
      </c>
      <c r="K1048" s="220" t="s">
        <v>999</v>
      </c>
      <c r="L1048" s="255">
        <v>0</v>
      </c>
    </row>
    <row r="1049" spans="2:12" s="220" customFormat="1" ht="15.5" x14ac:dyDescent="0.4">
      <c r="B1049" s="220" t="str">
        <f>VLOOKUP(C1049,[1]!Companies[#Data],3,FALSE)</f>
        <v>100001211-7</v>
      </c>
      <c r="C1049" s="261" t="str">
        <f t="shared" si="34"/>
        <v xml:space="preserve">Shell Trinidad Block E Limited </v>
      </c>
      <c r="D1049" s="238" t="s">
        <v>1968</v>
      </c>
      <c r="E1049" s="221" t="s">
        <v>2109</v>
      </c>
      <c r="F1049" s="220" t="s">
        <v>996</v>
      </c>
      <c r="G1049" s="220" t="s">
        <v>996</v>
      </c>
      <c r="H1049" s="261" t="str">
        <f>Table10[[#This Row],[Company]]</f>
        <v xml:space="preserve">Shell Trinidad Block E Limited </v>
      </c>
      <c r="I1049" s="220" t="s">
        <v>1199</v>
      </c>
      <c r="J1049" s="222">
        <f>'[15]Shell Trinidad Block E Limited'!$E31/[4]Sheet1!$D$367</f>
        <v>0</v>
      </c>
      <c r="K1049" s="220" t="s">
        <v>999</v>
      </c>
      <c r="L1049" s="255">
        <v>0</v>
      </c>
    </row>
    <row r="1050" spans="2:12" s="220" customFormat="1" ht="15.5" x14ac:dyDescent="0.4">
      <c r="B1050" s="220" t="str">
        <f>VLOOKUP(C1050,[1]!Companies[#Data],3,FALSE)</f>
        <v>100001211-7</v>
      </c>
      <c r="C1050" s="261" t="str">
        <f t="shared" si="34"/>
        <v xml:space="preserve">Shell Trinidad Block E Limited </v>
      </c>
      <c r="D1050" s="238" t="s">
        <v>1968</v>
      </c>
      <c r="E1050" s="221" t="s">
        <v>2073</v>
      </c>
      <c r="F1050" s="220" t="s">
        <v>996</v>
      </c>
      <c r="G1050" s="220" t="s">
        <v>996</v>
      </c>
      <c r="H1050" s="261" t="str">
        <f>Table10[[#This Row],[Company]]</f>
        <v xml:space="preserve">Shell Trinidad Block E Limited </v>
      </c>
      <c r="I1050" s="220" t="s">
        <v>1199</v>
      </c>
      <c r="J1050" s="222">
        <f>'[15]Shell Trinidad Block E Limited'!$E32/[4]Sheet1!$D$367</f>
        <v>0</v>
      </c>
      <c r="K1050" s="220" t="s">
        <v>999</v>
      </c>
      <c r="L1050" s="255">
        <v>0</v>
      </c>
    </row>
    <row r="1051" spans="2:12" s="220" customFormat="1" ht="31" x14ac:dyDescent="0.4">
      <c r="B1051" s="220" t="str">
        <f>VLOOKUP(C1051,[1]!Companies[#Data],3,FALSE)</f>
        <v>100001211-7</v>
      </c>
      <c r="C1051" s="261" t="str">
        <f t="shared" si="34"/>
        <v xml:space="preserve">Shell Trinidad Block E Limited </v>
      </c>
      <c r="D1051" s="238" t="s">
        <v>1968</v>
      </c>
      <c r="E1051" s="221" t="s">
        <v>2062</v>
      </c>
      <c r="F1051" s="220" t="s">
        <v>996</v>
      </c>
      <c r="G1051" s="220" t="s">
        <v>996</v>
      </c>
      <c r="H1051" s="261" t="str">
        <f>Table10[[#This Row],[Company]]</f>
        <v xml:space="preserve">Shell Trinidad Block E Limited </v>
      </c>
      <c r="I1051" s="220" t="s">
        <v>1199</v>
      </c>
      <c r="J1051" s="222">
        <f>'[15]Shell Trinidad Block E Limited'!$E33/[4]Sheet1!$D$367</f>
        <v>89065475.379034296</v>
      </c>
      <c r="K1051" s="220" t="s">
        <v>999</v>
      </c>
      <c r="L1051" s="255">
        <v>0</v>
      </c>
    </row>
    <row r="1052" spans="2:12" s="220" customFormat="1" ht="15.5" x14ac:dyDescent="0.4">
      <c r="B1052" s="220" t="str">
        <f>VLOOKUP(C1052,[1]!Companies[#Data],3,FALSE)</f>
        <v>100001211-7</v>
      </c>
      <c r="C1052" s="261" t="str">
        <f t="shared" si="34"/>
        <v xml:space="preserve">Shell Trinidad Block E Limited </v>
      </c>
      <c r="D1052" s="238" t="s">
        <v>1968</v>
      </c>
      <c r="E1052" s="221" t="s">
        <v>2110</v>
      </c>
      <c r="F1052" s="220" t="s">
        <v>996</v>
      </c>
      <c r="G1052" s="220" t="s">
        <v>996</v>
      </c>
      <c r="H1052" s="261" t="str">
        <f>Table10[[#This Row],[Company]]</f>
        <v xml:space="preserve">Shell Trinidad Block E Limited </v>
      </c>
      <c r="I1052" s="220" t="s">
        <v>1199</v>
      </c>
      <c r="J1052" s="222">
        <f>'[15]Shell Trinidad Block E Limited'!$E34/[4]Sheet1!$D$367</f>
        <v>0</v>
      </c>
      <c r="K1052" s="220" t="s">
        <v>999</v>
      </c>
      <c r="L1052" s="255">
        <v>0</v>
      </c>
    </row>
    <row r="1053" spans="2:12" s="220" customFormat="1" ht="15.5" x14ac:dyDescent="0.4">
      <c r="B1053" s="220" t="str">
        <f>VLOOKUP(C1053,[1]!Companies[#Data],3,FALSE)</f>
        <v>100001211-7</v>
      </c>
      <c r="C1053" s="261" t="str">
        <f t="shared" si="34"/>
        <v xml:space="preserve">Shell Trinidad Block E Limited </v>
      </c>
      <c r="D1053" s="238" t="s">
        <v>1968</v>
      </c>
      <c r="E1053" s="221" t="s">
        <v>2111</v>
      </c>
      <c r="F1053" s="220" t="s">
        <v>996</v>
      </c>
      <c r="G1053" s="220" t="s">
        <v>996</v>
      </c>
      <c r="H1053" s="261" t="str">
        <f>Table10[[#This Row],[Company]]</f>
        <v xml:space="preserve">Shell Trinidad Block E Limited </v>
      </c>
      <c r="I1053" s="220" t="s">
        <v>1199</v>
      </c>
      <c r="J1053" s="222">
        <f>'[15]Shell Trinidad Block E Limited'!$E35/[4]Sheet1!$D$367</f>
        <v>0</v>
      </c>
      <c r="K1053" s="220" t="s">
        <v>999</v>
      </c>
      <c r="L1053" s="255">
        <v>0</v>
      </c>
    </row>
    <row r="1054" spans="2:12" s="220" customFormat="1" ht="15.5" x14ac:dyDescent="0.4">
      <c r="B1054" s="220" t="str">
        <f>VLOOKUP(C1054,[1]!Companies[#Data],3,FALSE)</f>
        <v>100001211-7</v>
      </c>
      <c r="C1054" s="261" t="str">
        <f t="shared" si="34"/>
        <v xml:space="preserve">Shell Trinidad Block E Limited </v>
      </c>
      <c r="D1054" s="238" t="s">
        <v>1968</v>
      </c>
      <c r="E1054" s="221" t="s">
        <v>2112</v>
      </c>
      <c r="F1054" s="220" t="s">
        <v>996</v>
      </c>
      <c r="G1054" s="220" t="s">
        <v>996</v>
      </c>
      <c r="H1054" s="261" t="str">
        <f>Table10[[#This Row],[Company]]</f>
        <v xml:space="preserve">Shell Trinidad Block E Limited </v>
      </c>
      <c r="I1054" s="220" t="s">
        <v>1199</v>
      </c>
      <c r="J1054" s="222">
        <f>'[15]Shell Trinidad Block E Limited'!$E36/[4]Sheet1!$D$367</f>
        <v>0</v>
      </c>
      <c r="K1054" s="220" t="s">
        <v>999</v>
      </c>
      <c r="L1054" s="255">
        <v>0</v>
      </c>
    </row>
    <row r="1055" spans="2:12" s="220" customFormat="1" ht="15.5" x14ac:dyDescent="0.4">
      <c r="B1055" s="220" t="str">
        <f>VLOOKUP(C1055,[1]!Companies[#Data],3,FALSE)</f>
        <v>100001211-7</v>
      </c>
      <c r="C1055" s="261" t="str">
        <f t="shared" si="34"/>
        <v xml:space="preserve">Shell Trinidad Block E Limited </v>
      </c>
      <c r="D1055" s="238" t="s">
        <v>1968</v>
      </c>
      <c r="E1055" s="221" t="s">
        <v>2113</v>
      </c>
      <c r="F1055" s="220" t="s">
        <v>996</v>
      </c>
      <c r="G1055" s="220" t="s">
        <v>996</v>
      </c>
      <c r="H1055" s="261" t="str">
        <f>Table10[[#This Row],[Company]]</f>
        <v xml:space="preserve">Shell Trinidad Block E Limited </v>
      </c>
      <c r="I1055" s="220" t="s">
        <v>1199</v>
      </c>
      <c r="J1055" s="222">
        <f>'[15]Shell Trinidad Block E Limited'!$E37/[4]Sheet1!$D$367</f>
        <v>0</v>
      </c>
      <c r="K1055" s="220" t="s">
        <v>999</v>
      </c>
      <c r="L1055" s="255">
        <v>0</v>
      </c>
    </row>
    <row r="1056" spans="2:12" s="220" customFormat="1" ht="15.5" x14ac:dyDescent="0.4">
      <c r="B1056" s="220" t="str">
        <f>VLOOKUP(C1056,[1]!Companies[#Data],3,FALSE)</f>
        <v>100001211-7</v>
      </c>
      <c r="C1056" s="261" t="str">
        <f t="shared" si="34"/>
        <v xml:space="preserve">Shell Trinidad Block E Limited </v>
      </c>
      <c r="D1056" s="238" t="s">
        <v>1968</v>
      </c>
      <c r="E1056" s="221" t="s">
        <v>2074</v>
      </c>
      <c r="F1056" s="220" t="s">
        <v>996</v>
      </c>
      <c r="G1056" s="220" t="s">
        <v>996</v>
      </c>
      <c r="H1056" s="261" t="str">
        <f>Table10[[#This Row],[Company]]</f>
        <v xml:space="preserve">Shell Trinidad Block E Limited </v>
      </c>
      <c r="I1056" s="220" t="s">
        <v>1199</v>
      </c>
      <c r="J1056" s="222">
        <f>'[15]Shell Trinidad Block E Limited'!$E38/[4]Sheet1!$D$367</f>
        <v>0</v>
      </c>
      <c r="K1056" s="220" t="s">
        <v>999</v>
      </c>
      <c r="L1056" s="255">
        <v>0</v>
      </c>
    </row>
    <row r="1057" spans="2:12" s="220" customFormat="1" ht="15.5" x14ac:dyDescent="0.4">
      <c r="B1057" s="220" t="str">
        <f>VLOOKUP(C1057,[1]!Companies[#Data],3,FALSE)</f>
        <v>100001211-7</v>
      </c>
      <c r="C1057" s="261" t="str">
        <f t="shared" si="34"/>
        <v xml:space="preserve">Shell Trinidad Block E Limited </v>
      </c>
      <c r="D1057" s="238" t="s">
        <v>1968</v>
      </c>
      <c r="E1057" s="221" t="s">
        <v>2064</v>
      </c>
      <c r="F1057" s="220" t="s">
        <v>996</v>
      </c>
      <c r="G1057" s="220" t="s">
        <v>996</v>
      </c>
      <c r="H1057" s="261" t="str">
        <f>Table10[[#This Row],[Company]]</f>
        <v xml:space="preserve">Shell Trinidad Block E Limited </v>
      </c>
      <c r="I1057" s="220" t="s">
        <v>1199</v>
      </c>
      <c r="J1057" s="222">
        <f>'[15]Shell Trinidad Block E Limited'!$E39/[4]Sheet1!$D$367</f>
        <v>50115.07461977419</v>
      </c>
      <c r="K1057" s="220" t="s">
        <v>999</v>
      </c>
      <c r="L1057" s="255">
        <v>0</v>
      </c>
    </row>
    <row r="1058" spans="2:12" s="220" customFormat="1" ht="15.5" x14ac:dyDescent="0.4">
      <c r="B1058" s="220" t="str">
        <f>VLOOKUP(C1058,[1]!Companies[#Data],3,FALSE)</f>
        <v>100001211-7</v>
      </c>
      <c r="C1058" s="261" t="str">
        <f t="shared" si="34"/>
        <v xml:space="preserve">Shell Trinidad Block E Limited </v>
      </c>
      <c r="D1058" s="238" t="s">
        <v>1968</v>
      </c>
      <c r="E1058" s="221" t="s">
        <v>2065</v>
      </c>
      <c r="F1058" s="220" t="s">
        <v>996</v>
      </c>
      <c r="G1058" s="220" t="s">
        <v>996</v>
      </c>
      <c r="H1058" s="261" t="str">
        <f>Table10[[#This Row],[Company]]</f>
        <v xml:space="preserve">Shell Trinidad Block E Limited </v>
      </c>
      <c r="I1058" s="220" t="s">
        <v>1199</v>
      </c>
      <c r="J1058" s="222">
        <f>'[15]Shell Trinidad Block E Limited'!$E40/[4]Sheet1!$D$367</f>
        <v>50115.07461977419</v>
      </c>
      <c r="K1058" s="220" t="s">
        <v>999</v>
      </c>
      <c r="L1058" s="255">
        <v>0</v>
      </c>
    </row>
    <row r="1059" spans="2:12" s="220" customFormat="1" ht="15.5" x14ac:dyDescent="0.4">
      <c r="B1059" s="220" t="str">
        <f>VLOOKUP(C1059,[1]!Companies[#Data],3,FALSE)</f>
        <v>100001211-7</v>
      </c>
      <c r="C1059" s="261" t="str">
        <f t="shared" si="34"/>
        <v xml:space="preserve">Shell Trinidad Block E Limited </v>
      </c>
      <c r="D1059" s="238" t="s">
        <v>1968</v>
      </c>
      <c r="E1059" s="221" t="s">
        <v>2114</v>
      </c>
      <c r="F1059" s="220" t="s">
        <v>996</v>
      </c>
      <c r="G1059" s="220" t="s">
        <v>996</v>
      </c>
      <c r="H1059" s="261" t="str">
        <f>Table10[[#This Row],[Company]]</f>
        <v xml:space="preserve">Shell Trinidad Block E Limited </v>
      </c>
      <c r="I1059" s="220" t="s">
        <v>1199</v>
      </c>
      <c r="J1059" s="222">
        <f>'[15]Shell Trinidad Block E Limited'!$E41/[4]Sheet1!$D$367</f>
        <v>0</v>
      </c>
      <c r="K1059" s="220" t="s">
        <v>999</v>
      </c>
      <c r="L1059" s="255">
        <v>0</v>
      </c>
    </row>
    <row r="1060" spans="2:12" s="220" customFormat="1" ht="15.5" x14ac:dyDescent="0.4">
      <c r="B1060" s="220" t="str">
        <f>VLOOKUP(C1060,[1]!Companies[#Data],3,FALSE)</f>
        <v>100001211-7</v>
      </c>
      <c r="C1060" s="261" t="str">
        <f t="shared" si="34"/>
        <v xml:space="preserve">Shell Trinidad Block E Limited </v>
      </c>
      <c r="D1060" s="238" t="s">
        <v>1968</v>
      </c>
      <c r="E1060" s="221" t="s">
        <v>2069</v>
      </c>
      <c r="F1060" s="220" t="s">
        <v>996</v>
      </c>
      <c r="G1060" s="220" t="s">
        <v>996</v>
      </c>
      <c r="H1060" s="261" t="str">
        <f>Table10[[#This Row],[Company]]</f>
        <v xml:space="preserve">Shell Trinidad Block E Limited </v>
      </c>
      <c r="I1060" s="220" t="s">
        <v>1199</v>
      </c>
      <c r="J1060" s="222">
        <f>'[15]Shell Trinidad Block E Limited'!$E42/[4]Sheet1!$D$367</f>
        <v>0</v>
      </c>
      <c r="K1060" s="220" t="s">
        <v>999</v>
      </c>
      <c r="L1060" s="255">
        <v>0</v>
      </c>
    </row>
    <row r="1061" spans="2:12" s="220" customFormat="1" ht="15.5" x14ac:dyDescent="0.4">
      <c r="B1061" s="220" t="str">
        <f>VLOOKUP(C1061,[1]!Companies[#Data],3,FALSE)</f>
        <v>100001211-7</v>
      </c>
      <c r="C1061" s="261" t="str">
        <f t="shared" si="34"/>
        <v xml:space="preserve">Shell Trinidad Block E Limited </v>
      </c>
      <c r="D1061" s="238" t="s">
        <v>1968</v>
      </c>
      <c r="E1061" s="221" t="s">
        <v>2070</v>
      </c>
      <c r="F1061" s="220" t="s">
        <v>996</v>
      </c>
      <c r="G1061" s="220" t="s">
        <v>996</v>
      </c>
      <c r="H1061" s="261" t="str">
        <f>Table10[[#This Row],[Company]]</f>
        <v xml:space="preserve">Shell Trinidad Block E Limited </v>
      </c>
      <c r="I1061" s="220" t="s">
        <v>1199</v>
      </c>
      <c r="J1061" s="222">
        <f>'[15]Shell Trinidad Block E Limited'!$E43/[4]Sheet1!$D$367</f>
        <v>0</v>
      </c>
      <c r="K1061" s="220" t="s">
        <v>999</v>
      </c>
      <c r="L1061" s="255">
        <v>0</v>
      </c>
    </row>
    <row r="1062" spans="2:12" s="220" customFormat="1" ht="15.5" x14ac:dyDescent="0.4">
      <c r="B1062" s="220" t="str">
        <f>VLOOKUP(C1062,[1]!Companies[#Data],3,FALSE)</f>
        <v>100001211-7</v>
      </c>
      <c r="C1062" s="261" t="str">
        <f t="shared" si="34"/>
        <v xml:space="preserve">Shell Trinidad Block E Limited </v>
      </c>
      <c r="D1062" s="238" t="s">
        <v>1968</v>
      </c>
      <c r="E1062" s="221" t="s">
        <v>2115</v>
      </c>
      <c r="F1062" s="220" t="s">
        <v>996</v>
      </c>
      <c r="G1062" s="220" t="s">
        <v>996</v>
      </c>
      <c r="H1062" s="261" t="str">
        <f>Table10[[#This Row],[Company]]</f>
        <v xml:space="preserve">Shell Trinidad Block E Limited </v>
      </c>
      <c r="I1062" s="220" t="s">
        <v>1199</v>
      </c>
      <c r="J1062" s="222">
        <f>'[15]Shell Trinidad Block E Limited'!$E44/[4]Sheet1!$D$367</f>
        <v>0</v>
      </c>
      <c r="K1062" s="220" t="s">
        <v>999</v>
      </c>
      <c r="L1062" s="255">
        <v>0</v>
      </c>
    </row>
    <row r="1063" spans="2:12" s="220" customFormat="1" ht="15.5" x14ac:dyDescent="0.4">
      <c r="B1063" s="220" t="str">
        <f>VLOOKUP(C1063,[1]!Companies[#Data],3,FALSE)</f>
        <v>100001211-7</v>
      </c>
      <c r="C1063" s="261" t="str">
        <f t="shared" si="34"/>
        <v xml:space="preserve">Shell Trinidad Block E Limited </v>
      </c>
      <c r="D1063" s="238" t="s">
        <v>1968</v>
      </c>
      <c r="E1063" s="221" t="s">
        <v>2072</v>
      </c>
      <c r="F1063" s="220" t="s">
        <v>996</v>
      </c>
      <c r="G1063" s="220" t="s">
        <v>996</v>
      </c>
      <c r="H1063" s="261" t="str">
        <f>Table10[[#This Row],[Company]]</f>
        <v xml:space="preserve">Shell Trinidad Block E Limited </v>
      </c>
      <c r="I1063" s="220" t="s">
        <v>1199</v>
      </c>
      <c r="J1063" s="222">
        <f>'[15]Shell Trinidad Block E Limited'!$E45/[4]Sheet1!$D$367</f>
        <v>0</v>
      </c>
      <c r="K1063" s="220" t="s">
        <v>999</v>
      </c>
      <c r="L1063" s="255">
        <v>0</v>
      </c>
    </row>
    <row r="1064" spans="2:12" s="220" customFormat="1" ht="15.5" x14ac:dyDescent="0.4">
      <c r="B1064" s="220" t="str">
        <f>VLOOKUP(C1064,[1]!Companies[#Data],3,FALSE)</f>
        <v>100001211-7</v>
      </c>
      <c r="C1064" s="261" t="str">
        <f t="shared" si="34"/>
        <v xml:space="preserve">Shell Trinidad Block E Limited </v>
      </c>
      <c r="D1064" s="220" t="s">
        <v>2081</v>
      </c>
      <c r="E1064" s="221" t="s">
        <v>2116</v>
      </c>
      <c r="F1064" s="220" t="s">
        <v>996</v>
      </c>
      <c r="G1064" s="220" t="s">
        <v>996</v>
      </c>
      <c r="H1064" s="261" t="str">
        <f>Table10[[#This Row],[Company]]</f>
        <v xml:space="preserve">Shell Trinidad Block E Limited </v>
      </c>
      <c r="I1064" s="220" t="s">
        <v>1199</v>
      </c>
      <c r="J1064" s="222">
        <f>'[15]Shell Trinidad Block E Limited'!$E$50/[4]Sheet1!$D$367</f>
        <v>0</v>
      </c>
      <c r="K1064" s="220" t="s">
        <v>999</v>
      </c>
      <c r="L1064" s="255">
        <v>0</v>
      </c>
    </row>
    <row r="1065" spans="2:12" s="220" customFormat="1" ht="15.5" x14ac:dyDescent="0.4">
      <c r="B1065" s="220" t="str">
        <f>VLOOKUP(C1065,[1]!Companies[#Data],3,FALSE)</f>
        <v>000122453-9</v>
      </c>
      <c r="C1065" s="261" t="str">
        <f>'[1]Part 3 - Reporting entities'!B62</f>
        <v>Shell LNG Trinidad and Tobago Limited</v>
      </c>
      <c r="D1065" s="220" t="s">
        <v>2081</v>
      </c>
      <c r="E1065" s="221" t="s">
        <v>2082</v>
      </c>
      <c r="F1065" s="220" t="s">
        <v>996</v>
      </c>
      <c r="G1065" s="220" t="s">
        <v>996</v>
      </c>
      <c r="H1065" s="261" t="str">
        <f>Table10[[#This Row],[Company]]</f>
        <v>Shell LNG Trinidad and Tobago Limited</v>
      </c>
      <c r="I1065" s="220" t="s">
        <v>1199</v>
      </c>
      <c r="J1065" s="222">
        <f>'[15]Shell LNG T&amp;T Ltd'!$E14/[4]Sheet1!$D$367</f>
        <v>0</v>
      </c>
      <c r="K1065" s="220" t="s">
        <v>999</v>
      </c>
      <c r="L1065" s="255">
        <v>0</v>
      </c>
    </row>
    <row r="1066" spans="2:12" s="220" customFormat="1" ht="15.5" x14ac:dyDescent="0.4">
      <c r="B1066" s="220" t="str">
        <f>VLOOKUP(C1066,[1]!Companies[#Data],3,FALSE)</f>
        <v>000122453-9</v>
      </c>
      <c r="C1066" s="261" t="str">
        <f>C1065</f>
        <v>Shell LNG Trinidad and Tobago Limited</v>
      </c>
      <c r="D1066" s="220" t="s">
        <v>2081</v>
      </c>
      <c r="E1066" s="221" t="s">
        <v>2050</v>
      </c>
      <c r="F1066" s="220" t="s">
        <v>996</v>
      </c>
      <c r="G1066" s="220" t="s">
        <v>996</v>
      </c>
      <c r="H1066" s="261" t="str">
        <f>Table10[[#This Row],[Company]]</f>
        <v>Shell LNG Trinidad and Tobago Limited</v>
      </c>
      <c r="I1066" s="220" t="s">
        <v>1199</v>
      </c>
      <c r="J1066" s="222">
        <f>'[15]Shell LNG T&amp;T Ltd'!$E15/[4]Sheet1!$D$367</f>
        <v>0</v>
      </c>
      <c r="K1066" s="220" t="s">
        <v>999</v>
      </c>
      <c r="L1066" s="255">
        <v>0</v>
      </c>
    </row>
    <row r="1067" spans="2:12" s="220" customFormat="1" ht="15.5" x14ac:dyDescent="0.4">
      <c r="B1067" s="220" t="str">
        <f>VLOOKUP(C1067,[1]!Companies[#Data],3,FALSE)</f>
        <v>000122453-9</v>
      </c>
      <c r="C1067" s="261" t="str">
        <f t="shared" ref="C1067:C1094" si="35">C1066</f>
        <v>Shell LNG Trinidad and Tobago Limited</v>
      </c>
      <c r="D1067" s="220" t="s">
        <v>2081</v>
      </c>
      <c r="E1067" s="221" t="s">
        <v>2051</v>
      </c>
      <c r="F1067" s="220" t="s">
        <v>996</v>
      </c>
      <c r="G1067" s="220" t="s">
        <v>996</v>
      </c>
      <c r="H1067" s="261" t="str">
        <f>Table10[[#This Row],[Company]]</f>
        <v>Shell LNG Trinidad and Tobago Limited</v>
      </c>
      <c r="I1067" s="220" t="s">
        <v>1199</v>
      </c>
      <c r="J1067" s="222">
        <f>'[15]Shell LNG T&amp;T Ltd'!$E16/[4]Sheet1!$D$367</f>
        <v>0</v>
      </c>
      <c r="K1067" s="220" t="s">
        <v>999</v>
      </c>
      <c r="L1067" s="255">
        <v>0</v>
      </c>
    </row>
    <row r="1068" spans="2:12" s="220" customFormat="1" ht="15.5" x14ac:dyDescent="0.4">
      <c r="B1068" s="220" t="str">
        <f>VLOOKUP(C1068,[1]!Companies[#Data],3,FALSE)</f>
        <v>000122453-9</v>
      </c>
      <c r="C1068" s="261" t="str">
        <f t="shared" si="35"/>
        <v>Shell LNG Trinidad and Tobago Limited</v>
      </c>
      <c r="D1068" s="220" t="s">
        <v>2081</v>
      </c>
      <c r="E1068" s="221" t="s">
        <v>2049</v>
      </c>
      <c r="F1068" s="220" t="s">
        <v>996</v>
      </c>
      <c r="G1068" s="220" t="s">
        <v>996</v>
      </c>
      <c r="H1068" s="261" t="str">
        <f>Table10[[#This Row],[Company]]</f>
        <v>Shell LNG Trinidad and Tobago Limited</v>
      </c>
      <c r="I1068" s="220" t="s">
        <v>1199</v>
      </c>
      <c r="J1068" s="222">
        <f>'[15]Shell LNG T&amp;T Ltd'!$E17/[4]Sheet1!$D$367</f>
        <v>1517328.2439697392</v>
      </c>
      <c r="K1068" s="220" t="s">
        <v>999</v>
      </c>
      <c r="L1068" s="255">
        <v>0</v>
      </c>
    </row>
    <row r="1069" spans="2:12" s="220" customFormat="1" ht="15.5" x14ac:dyDescent="0.4">
      <c r="B1069" s="220" t="str">
        <f>VLOOKUP(C1069,[1]!Companies[#Data],3,FALSE)</f>
        <v>000122453-9</v>
      </c>
      <c r="C1069" s="261" t="str">
        <f t="shared" si="35"/>
        <v>Shell LNG Trinidad and Tobago Limited</v>
      </c>
      <c r="D1069" s="220" t="s">
        <v>2081</v>
      </c>
      <c r="E1069" s="221" t="s">
        <v>2057</v>
      </c>
      <c r="F1069" s="220" t="s">
        <v>996</v>
      </c>
      <c r="G1069" s="220" t="s">
        <v>996</v>
      </c>
      <c r="H1069" s="261" t="str">
        <f>Table10[[#This Row],[Company]]</f>
        <v>Shell LNG Trinidad and Tobago Limited</v>
      </c>
      <c r="I1069" s="220" t="s">
        <v>1199</v>
      </c>
      <c r="J1069" s="222">
        <f>'[15]Shell LNG T&amp;T Ltd'!$E18/[4]Sheet1!$D$367</f>
        <v>762313.51717149571</v>
      </c>
      <c r="K1069" s="220" t="s">
        <v>999</v>
      </c>
      <c r="L1069" s="255">
        <v>0</v>
      </c>
    </row>
    <row r="1070" spans="2:12" s="220" customFormat="1" ht="15.5" x14ac:dyDescent="0.4">
      <c r="B1070" s="220" t="str">
        <f>VLOOKUP(C1070,[1]!Companies[#Data],3,FALSE)</f>
        <v>000122453-9</v>
      </c>
      <c r="C1070" s="261" t="str">
        <f t="shared" si="35"/>
        <v>Shell LNG Trinidad and Tobago Limited</v>
      </c>
      <c r="D1070" s="220" t="s">
        <v>2081</v>
      </c>
      <c r="E1070" s="221" t="s">
        <v>2054</v>
      </c>
      <c r="F1070" s="220" t="s">
        <v>996</v>
      </c>
      <c r="G1070" s="220" t="s">
        <v>996</v>
      </c>
      <c r="H1070" s="261" t="str">
        <f>Table10[[#This Row],[Company]]</f>
        <v>Shell LNG Trinidad and Tobago Limited</v>
      </c>
      <c r="I1070" s="220" t="s">
        <v>1199</v>
      </c>
      <c r="J1070" s="222">
        <f>'[15]Shell LNG T&amp;T Ltd'!$E19/[4]Sheet1!$D$367</f>
        <v>543727.83746007842</v>
      </c>
      <c r="K1070" s="220" t="s">
        <v>999</v>
      </c>
      <c r="L1070" s="255">
        <v>0</v>
      </c>
    </row>
    <row r="1071" spans="2:12" s="220" customFormat="1" ht="31" x14ac:dyDescent="0.4">
      <c r="B1071" s="220" t="str">
        <f>VLOOKUP(C1071,[1]!Companies[#Data],3,FALSE)</f>
        <v>000122453-9</v>
      </c>
      <c r="C1071" s="261" t="str">
        <f t="shared" si="35"/>
        <v>Shell LNG Trinidad and Tobago Limited</v>
      </c>
      <c r="D1071" s="220" t="s">
        <v>2081</v>
      </c>
      <c r="E1071" s="221" t="s">
        <v>2048</v>
      </c>
      <c r="F1071" s="220" t="s">
        <v>996</v>
      </c>
      <c r="G1071" s="220" t="s">
        <v>996</v>
      </c>
      <c r="H1071" s="261" t="str">
        <f>Table10[[#This Row],[Company]]</f>
        <v>Shell LNG Trinidad and Tobago Limited</v>
      </c>
      <c r="I1071" s="220" t="s">
        <v>1199</v>
      </c>
      <c r="J1071" s="222">
        <f>'[15]Shell LNG T&amp;T Ltd'!$E20/[4]Sheet1!$D$367</f>
        <v>0</v>
      </c>
      <c r="K1071" s="220" t="s">
        <v>999</v>
      </c>
      <c r="L1071" s="255">
        <v>0</v>
      </c>
    </row>
    <row r="1072" spans="2:12" s="220" customFormat="1" ht="31" x14ac:dyDescent="0.4">
      <c r="B1072" s="220" t="str">
        <f>VLOOKUP(C1072,[1]!Companies[#Data],3,FALSE)</f>
        <v>000122453-9</v>
      </c>
      <c r="C1072" s="261" t="str">
        <f t="shared" si="35"/>
        <v>Shell LNG Trinidad and Tobago Limited</v>
      </c>
      <c r="D1072" s="220" t="s">
        <v>2081</v>
      </c>
      <c r="E1072" s="221" t="s">
        <v>2085</v>
      </c>
      <c r="F1072" s="220" t="s">
        <v>996</v>
      </c>
      <c r="G1072" s="220" t="s">
        <v>996</v>
      </c>
      <c r="H1072" s="261" t="str">
        <f>Table10[[#This Row],[Company]]</f>
        <v>Shell LNG Trinidad and Tobago Limited</v>
      </c>
      <c r="I1072" s="220" t="s">
        <v>1199</v>
      </c>
      <c r="J1072" s="222">
        <f>'[15]Shell LNG T&amp;T Ltd'!$E21/[4]Sheet1!$D$367</f>
        <v>0</v>
      </c>
      <c r="K1072" s="220" t="s">
        <v>999</v>
      </c>
      <c r="L1072" s="255">
        <v>0</v>
      </c>
    </row>
    <row r="1073" spans="2:12" s="220" customFormat="1" ht="15.5" x14ac:dyDescent="0.4">
      <c r="B1073" s="220" t="str">
        <f>VLOOKUP(C1073,[1]!Companies[#Data],3,FALSE)</f>
        <v>000122453-9</v>
      </c>
      <c r="C1073" s="261" t="str">
        <f t="shared" si="35"/>
        <v>Shell LNG Trinidad and Tobago Limited</v>
      </c>
      <c r="D1073" s="220" t="s">
        <v>2081</v>
      </c>
      <c r="E1073" s="221" t="s">
        <v>2107</v>
      </c>
      <c r="F1073" s="220" t="s">
        <v>996</v>
      </c>
      <c r="G1073" s="220" t="s">
        <v>996</v>
      </c>
      <c r="H1073" s="261" t="str">
        <f>Table10[[#This Row],[Company]]</f>
        <v>Shell LNG Trinidad and Tobago Limited</v>
      </c>
      <c r="I1073" s="220" t="s">
        <v>1199</v>
      </c>
      <c r="J1073" s="222">
        <f>'[15]Shell LNG T&amp;T Ltd'!$E22/[4]Sheet1!$D$367</f>
        <v>0</v>
      </c>
      <c r="K1073" s="220" t="s">
        <v>999</v>
      </c>
      <c r="L1073" s="255">
        <v>0</v>
      </c>
    </row>
    <row r="1074" spans="2:12" s="220" customFormat="1" ht="15.5" x14ac:dyDescent="0.4">
      <c r="B1074" s="220" t="str">
        <f>VLOOKUP(C1074,[1]!Companies[#Data],3,FALSE)</f>
        <v>000122453-9</v>
      </c>
      <c r="C1074" s="261" t="str">
        <f t="shared" si="35"/>
        <v>Shell LNG Trinidad and Tobago Limited</v>
      </c>
      <c r="D1074" s="220" t="s">
        <v>2081</v>
      </c>
      <c r="E1074" s="221" t="s">
        <v>2075</v>
      </c>
      <c r="F1074" s="220" t="s">
        <v>996</v>
      </c>
      <c r="G1074" s="220" t="s">
        <v>996</v>
      </c>
      <c r="H1074" s="261" t="str">
        <f>Table10[[#This Row],[Company]]</f>
        <v>Shell LNG Trinidad and Tobago Limited</v>
      </c>
      <c r="I1074" s="220" t="s">
        <v>1199</v>
      </c>
      <c r="J1074" s="222">
        <f>'[15]Shell LNG T&amp;T Ltd'!$E23/[4]Sheet1!$D$367</f>
        <v>0</v>
      </c>
      <c r="K1074" s="220" t="s">
        <v>999</v>
      </c>
      <c r="L1074" s="255">
        <v>0</v>
      </c>
    </row>
    <row r="1075" spans="2:12" s="220" customFormat="1" ht="15.5" x14ac:dyDescent="0.4">
      <c r="B1075" s="220" t="str">
        <f>VLOOKUP(C1075,[1]!Companies[#Data],3,FALSE)</f>
        <v>000122453-9</v>
      </c>
      <c r="C1075" s="261" t="str">
        <f t="shared" si="35"/>
        <v>Shell LNG Trinidad and Tobago Limited</v>
      </c>
      <c r="D1075" s="220" t="s">
        <v>2081</v>
      </c>
      <c r="E1075" s="221" t="s">
        <v>2076</v>
      </c>
      <c r="F1075" s="220" t="s">
        <v>996</v>
      </c>
      <c r="G1075" s="220" t="s">
        <v>996</v>
      </c>
      <c r="H1075" s="261" t="str">
        <f>Table10[[#This Row],[Company]]</f>
        <v>Shell LNG Trinidad and Tobago Limited</v>
      </c>
      <c r="I1075" s="220" t="s">
        <v>1199</v>
      </c>
      <c r="J1075" s="222">
        <f>'[15]Shell LNG T&amp;T Ltd'!$E24/[4]Sheet1!$D$367</f>
        <v>0</v>
      </c>
      <c r="K1075" s="220" t="s">
        <v>999</v>
      </c>
      <c r="L1075" s="255">
        <v>0</v>
      </c>
    </row>
    <row r="1076" spans="2:12" s="220" customFormat="1" ht="15.5" x14ac:dyDescent="0.4">
      <c r="B1076" s="220" t="str">
        <f>VLOOKUP(C1076,[1]!Companies[#Data],3,FALSE)</f>
        <v>000122453-9</v>
      </c>
      <c r="C1076" s="261" t="str">
        <f t="shared" si="35"/>
        <v>Shell LNG Trinidad and Tobago Limited</v>
      </c>
      <c r="D1076" s="238" t="s">
        <v>1968</v>
      </c>
      <c r="E1076" s="221" t="s">
        <v>2059</v>
      </c>
      <c r="F1076" s="220" t="s">
        <v>996</v>
      </c>
      <c r="G1076" s="220" t="s">
        <v>996</v>
      </c>
      <c r="H1076" s="261" t="str">
        <f>Table10[[#This Row],[Company]]</f>
        <v>Shell LNG Trinidad and Tobago Limited</v>
      </c>
      <c r="I1076" s="220" t="s">
        <v>1199</v>
      </c>
      <c r="J1076" s="222">
        <f>'[15]Shell LNG T&amp;T Ltd'!$E28/[4]Sheet1!$D$367</f>
        <v>0</v>
      </c>
      <c r="K1076" s="220" t="s">
        <v>999</v>
      </c>
      <c r="L1076" s="255">
        <v>0</v>
      </c>
    </row>
    <row r="1077" spans="2:12" s="220" customFormat="1" ht="15.5" x14ac:dyDescent="0.4">
      <c r="B1077" s="220" t="str">
        <f>VLOOKUP(C1077,[1]!Companies[#Data],3,FALSE)</f>
        <v>000122453-9</v>
      </c>
      <c r="C1077" s="261" t="str">
        <f t="shared" si="35"/>
        <v>Shell LNG Trinidad and Tobago Limited</v>
      </c>
      <c r="D1077" s="238" t="s">
        <v>1968</v>
      </c>
      <c r="E1077" s="221" t="s">
        <v>2108</v>
      </c>
      <c r="F1077" s="220" t="s">
        <v>996</v>
      </c>
      <c r="G1077" s="220" t="s">
        <v>996</v>
      </c>
      <c r="H1077" s="261" t="str">
        <f>Table10[[#This Row],[Company]]</f>
        <v>Shell LNG Trinidad and Tobago Limited</v>
      </c>
      <c r="I1077" s="220" t="s">
        <v>1199</v>
      </c>
      <c r="J1077" s="222">
        <f>'[15]Shell LNG T&amp;T Ltd'!$E29/[4]Sheet1!$D$367</f>
        <v>0</v>
      </c>
      <c r="K1077" s="220" t="s">
        <v>999</v>
      </c>
      <c r="L1077" s="255">
        <v>0</v>
      </c>
    </row>
    <row r="1078" spans="2:12" s="220" customFormat="1" ht="15.5" x14ac:dyDescent="0.4">
      <c r="B1078" s="220" t="str">
        <f>VLOOKUP(C1078,[1]!Companies[#Data],3,FALSE)</f>
        <v>000122453-9</v>
      </c>
      <c r="C1078" s="261" t="str">
        <f t="shared" si="35"/>
        <v>Shell LNG Trinidad and Tobago Limited</v>
      </c>
      <c r="D1078" s="238" t="s">
        <v>1968</v>
      </c>
      <c r="E1078" s="221" t="s">
        <v>2083</v>
      </c>
      <c r="F1078" s="220" t="s">
        <v>996</v>
      </c>
      <c r="G1078" s="220" t="s">
        <v>996</v>
      </c>
      <c r="H1078" s="261" t="str">
        <f>Table10[[#This Row],[Company]]</f>
        <v>Shell LNG Trinidad and Tobago Limited</v>
      </c>
      <c r="I1078" s="220" t="s">
        <v>1199</v>
      </c>
      <c r="J1078" s="222">
        <f>'[15]Shell LNG T&amp;T Ltd'!$E30/[4]Sheet1!$D$367</f>
        <v>0</v>
      </c>
      <c r="K1078" s="220" t="s">
        <v>999</v>
      </c>
      <c r="L1078" s="255">
        <v>0</v>
      </c>
    </row>
    <row r="1079" spans="2:12" s="220" customFormat="1" ht="15.5" x14ac:dyDescent="0.4">
      <c r="B1079" s="220" t="str">
        <f>VLOOKUP(C1079,[1]!Companies[#Data],3,FALSE)</f>
        <v>000122453-9</v>
      </c>
      <c r="C1079" s="261" t="str">
        <f t="shared" si="35"/>
        <v>Shell LNG Trinidad and Tobago Limited</v>
      </c>
      <c r="D1079" s="238" t="s">
        <v>1968</v>
      </c>
      <c r="E1079" s="221" t="s">
        <v>2109</v>
      </c>
      <c r="F1079" s="220" t="s">
        <v>996</v>
      </c>
      <c r="G1079" s="220" t="s">
        <v>996</v>
      </c>
      <c r="H1079" s="261" t="str">
        <f>Table10[[#This Row],[Company]]</f>
        <v>Shell LNG Trinidad and Tobago Limited</v>
      </c>
      <c r="I1079" s="220" t="s">
        <v>1199</v>
      </c>
      <c r="J1079" s="222">
        <f>'[15]Shell LNG T&amp;T Ltd'!$E31/[4]Sheet1!$D$367</f>
        <v>0</v>
      </c>
      <c r="K1079" s="220" t="s">
        <v>999</v>
      </c>
      <c r="L1079" s="255">
        <v>0</v>
      </c>
    </row>
    <row r="1080" spans="2:12" s="220" customFormat="1" ht="15.5" x14ac:dyDescent="0.4">
      <c r="B1080" s="220" t="str">
        <f>VLOOKUP(C1080,[1]!Companies[#Data],3,FALSE)</f>
        <v>000122453-9</v>
      </c>
      <c r="C1080" s="261" t="str">
        <f t="shared" si="35"/>
        <v>Shell LNG Trinidad and Tobago Limited</v>
      </c>
      <c r="D1080" s="238" t="s">
        <v>1968</v>
      </c>
      <c r="E1080" s="221" t="s">
        <v>2073</v>
      </c>
      <c r="F1080" s="220" t="s">
        <v>996</v>
      </c>
      <c r="G1080" s="220" t="s">
        <v>996</v>
      </c>
      <c r="H1080" s="261" t="str">
        <f>Table10[[#This Row],[Company]]</f>
        <v>Shell LNG Trinidad and Tobago Limited</v>
      </c>
      <c r="I1080" s="220" t="s">
        <v>1199</v>
      </c>
      <c r="J1080" s="222">
        <f>'[15]Shell LNG T&amp;T Ltd'!$E32/[4]Sheet1!$D$367</f>
        <v>0</v>
      </c>
      <c r="K1080" s="220" t="s">
        <v>999</v>
      </c>
      <c r="L1080" s="255">
        <v>0</v>
      </c>
    </row>
    <row r="1081" spans="2:12" s="220" customFormat="1" ht="31" x14ac:dyDescent="0.4">
      <c r="B1081" s="220" t="str">
        <f>VLOOKUP(C1081,[1]!Companies[#Data],3,FALSE)</f>
        <v>000122453-9</v>
      </c>
      <c r="C1081" s="261" t="str">
        <f t="shared" si="35"/>
        <v>Shell LNG Trinidad and Tobago Limited</v>
      </c>
      <c r="D1081" s="238" t="s">
        <v>1968</v>
      </c>
      <c r="E1081" s="221" t="s">
        <v>2062</v>
      </c>
      <c r="F1081" s="220" t="s">
        <v>996</v>
      </c>
      <c r="G1081" s="220" t="s">
        <v>996</v>
      </c>
      <c r="H1081" s="261" t="str">
        <f>Table10[[#This Row],[Company]]</f>
        <v>Shell LNG Trinidad and Tobago Limited</v>
      </c>
      <c r="I1081" s="220" t="s">
        <v>1199</v>
      </c>
      <c r="J1081" s="222">
        <f>'[15]Shell LNG T&amp;T Ltd'!$E33/[4]Sheet1!$D$367</f>
        <v>0</v>
      </c>
      <c r="K1081" s="220" t="s">
        <v>999</v>
      </c>
      <c r="L1081" s="255">
        <v>0</v>
      </c>
    </row>
    <row r="1082" spans="2:12" s="220" customFormat="1" ht="15.5" x14ac:dyDescent="0.4">
      <c r="B1082" s="220" t="str">
        <f>VLOOKUP(C1082,[1]!Companies[#Data],3,FALSE)</f>
        <v>000122453-9</v>
      </c>
      <c r="C1082" s="261" t="str">
        <f t="shared" si="35"/>
        <v>Shell LNG Trinidad and Tobago Limited</v>
      </c>
      <c r="D1082" s="238" t="s">
        <v>1968</v>
      </c>
      <c r="E1082" s="221" t="s">
        <v>2110</v>
      </c>
      <c r="F1082" s="220" t="s">
        <v>996</v>
      </c>
      <c r="G1082" s="220" t="s">
        <v>996</v>
      </c>
      <c r="H1082" s="261" t="str">
        <f>Table10[[#This Row],[Company]]</f>
        <v>Shell LNG Trinidad and Tobago Limited</v>
      </c>
      <c r="I1082" s="220" t="s">
        <v>1199</v>
      </c>
      <c r="J1082" s="222">
        <f>'[15]Shell LNG T&amp;T Ltd'!$E34/[4]Sheet1!$D$367</f>
        <v>0</v>
      </c>
      <c r="K1082" s="220" t="s">
        <v>999</v>
      </c>
      <c r="L1082" s="255">
        <v>0</v>
      </c>
    </row>
    <row r="1083" spans="2:12" s="220" customFormat="1" ht="15.5" x14ac:dyDescent="0.4">
      <c r="B1083" s="220" t="str">
        <f>VLOOKUP(C1083,[1]!Companies[#Data],3,FALSE)</f>
        <v>000122453-9</v>
      </c>
      <c r="C1083" s="261" t="str">
        <f t="shared" si="35"/>
        <v>Shell LNG Trinidad and Tobago Limited</v>
      </c>
      <c r="D1083" s="238" t="s">
        <v>1968</v>
      </c>
      <c r="E1083" s="221" t="s">
        <v>2111</v>
      </c>
      <c r="F1083" s="220" t="s">
        <v>996</v>
      </c>
      <c r="G1083" s="220" t="s">
        <v>996</v>
      </c>
      <c r="H1083" s="261" t="str">
        <f>Table10[[#This Row],[Company]]</f>
        <v>Shell LNG Trinidad and Tobago Limited</v>
      </c>
      <c r="I1083" s="220" t="s">
        <v>1199</v>
      </c>
      <c r="J1083" s="222">
        <f>'[15]Shell LNG T&amp;T Ltd'!$E35/[4]Sheet1!$D$367</f>
        <v>0</v>
      </c>
      <c r="K1083" s="220" t="s">
        <v>999</v>
      </c>
      <c r="L1083" s="255">
        <v>0</v>
      </c>
    </row>
    <row r="1084" spans="2:12" s="220" customFormat="1" ht="15.5" x14ac:dyDescent="0.4">
      <c r="B1084" s="220" t="str">
        <f>VLOOKUP(C1084,[1]!Companies[#Data],3,FALSE)</f>
        <v>000122453-9</v>
      </c>
      <c r="C1084" s="261" t="str">
        <f t="shared" si="35"/>
        <v>Shell LNG Trinidad and Tobago Limited</v>
      </c>
      <c r="D1084" s="238" t="s">
        <v>1968</v>
      </c>
      <c r="E1084" s="221" t="s">
        <v>2112</v>
      </c>
      <c r="F1084" s="220" t="s">
        <v>996</v>
      </c>
      <c r="G1084" s="220" t="s">
        <v>996</v>
      </c>
      <c r="H1084" s="261" t="str">
        <f>Table10[[#This Row],[Company]]</f>
        <v>Shell LNG Trinidad and Tobago Limited</v>
      </c>
      <c r="I1084" s="220" t="s">
        <v>1199</v>
      </c>
      <c r="J1084" s="222">
        <f>'[15]Shell LNG T&amp;T Ltd'!$E36/[4]Sheet1!$D$367</f>
        <v>0</v>
      </c>
      <c r="K1084" s="220" t="s">
        <v>999</v>
      </c>
      <c r="L1084" s="255">
        <v>0</v>
      </c>
    </row>
    <row r="1085" spans="2:12" s="220" customFormat="1" ht="15.5" x14ac:dyDescent="0.4">
      <c r="B1085" s="220" t="str">
        <f>VLOOKUP(C1085,[1]!Companies[#Data],3,FALSE)</f>
        <v>000122453-9</v>
      </c>
      <c r="C1085" s="261" t="str">
        <f t="shared" si="35"/>
        <v>Shell LNG Trinidad and Tobago Limited</v>
      </c>
      <c r="D1085" s="238" t="s">
        <v>1968</v>
      </c>
      <c r="E1085" s="221" t="s">
        <v>2113</v>
      </c>
      <c r="F1085" s="220" t="s">
        <v>996</v>
      </c>
      <c r="G1085" s="220" t="s">
        <v>996</v>
      </c>
      <c r="H1085" s="261" t="str">
        <f>Table10[[#This Row],[Company]]</f>
        <v>Shell LNG Trinidad and Tobago Limited</v>
      </c>
      <c r="I1085" s="220" t="s">
        <v>1199</v>
      </c>
      <c r="J1085" s="222">
        <f>'[15]Shell LNG T&amp;T Ltd'!$E37/[4]Sheet1!$D$367</f>
        <v>0</v>
      </c>
      <c r="K1085" s="220" t="s">
        <v>999</v>
      </c>
      <c r="L1085" s="255">
        <v>0</v>
      </c>
    </row>
    <row r="1086" spans="2:12" s="220" customFormat="1" ht="15.5" x14ac:dyDescent="0.4">
      <c r="B1086" s="220" t="str">
        <f>VLOOKUP(C1086,[1]!Companies[#Data],3,FALSE)</f>
        <v>000122453-9</v>
      </c>
      <c r="C1086" s="261" t="str">
        <f t="shared" si="35"/>
        <v>Shell LNG Trinidad and Tobago Limited</v>
      </c>
      <c r="D1086" s="238" t="s">
        <v>1968</v>
      </c>
      <c r="E1086" s="221" t="s">
        <v>2074</v>
      </c>
      <c r="F1086" s="220" t="s">
        <v>996</v>
      </c>
      <c r="G1086" s="220" t="s">
        <v>996</v>
      </c>
      <c r="H1086" s="261" t="str">
        <f>Table10[[#This Row],[Company]]</f>
        <v>Shell LNG Trinidad and Tobago Limited</v>
      </c>
      <c r="I1086" s="220" t="s">
        <v>1199</v>
      </c>
      <c r="J1086" s="222">
        <f>'[15]Shell LNG T&amp;T Ltd'!$E38/[4]Sheet1!$D$367</f>
        <v>0</v>
      </c>
      <c r="K1086" s="220" t="s">
        <v>999</v>
      </c>
      <c r="L1086" s="255">
        <v>0</v>
      </c>
    </row>
    <row r="1087" spans="2:12" s="220" customFormat="1" ht="15.5" x14ac:dyDescent="0.4">
      <c r="B1087" s="220" t="str">
        <f>VLOOKUP(C1087,[1]!Companies[#Data],3,FALSE)</f>
        <v>000122453-9</v>
      </c>
      <c r="C1087" s="261" t="str">
        <f t="shared" si="35"/>
        <v>Shell LNG Trinidad and Tobago Limited</v>
      </c>
      <c r="D1087" s="238" t="s">
        <v>1968</v>
      </c>
      <c r="E1087" s="221" t="s">
        <v>2064</v>
      </c>
      <c r="F1087" s="220" t="s">
        <v>996</v>
      </c>
      <c r="G1087" s="220" t="s">
        <v>996</v>
      </c>
      <c r="H1087" s="261" t="str">
        <f>Table10[[#This Row],[Company]]</f>
        <v>Shell LNG Trinidad and Tobago Limited</v>
      </c>
      <c r="I1087" s="220" t="s">
        <v>1199</v>
      </c>
      <c r="J1087" s="222">
        <f>'[15]Shell LNG T&amp;T Ltd'!$E39/[4]Sheet1!$D$367</f>
        <v>0</v>
      </c>
      <c r="K1087" s="220" t="s">
        <v>999</v>
      </c>
      <c r="L1087" s="255">
        <v>0</v>
      </c>
    </row>
    <row r="1088" spans="2:12" s="220" customFormat="1" ht="15.5" x14ac:dyDescent="0.4">
      <c r="B1088" s="220" t="str">
        <f>VLOOKUP(C1088,[1]!Companies[#Data],3,FALSE)</f>
        <v>000122453-9</v>
      </c>
      <c r="C1088" s="261" t="str">
        <f t="shared" si="35"/>
        <v>Shell LNG Trinidad and Tobago Limited</v>
      </c>
      <c r="D1088" s="238" t="s">
        <v>1968</v>
      </c>
      <c r="E1088" s="221" t="s">
        <v>2065</v>
      </c>
      <c r="F1088" s="220" t="s">
        <v>996</v>
      </c>
      <c r="G1088" s="220" t="s">
        <v>996</v>
      </c>
      <c r="H1088" s="261" t="str">
        <f>Table10[[#This Row],[Company]]</f>
        <v>Shell LNG Trinidad and Tobago Limited</v>
      </c>
      <c r="I1088" s="220" t="s">
        <v>1199</v>
      </c>
      <c r="J1088" s="222">
        <f>'[15]Shell LNG T&amp;T Ltd'!$E40/[4]Sheet1!$D$367</f>
        <v>0</v>
      </c>
      <c r="K1088" s="220" t="s">
        <v>999</v>
      </c>
      <c r="L1088" s="255">
        <v>0</v>
      </c>
    </row>
    <row r="1089" spans="2:12" s="220" customFormat="1" ht="15.5" x14ac:dyDescent="0.4">
      <c r="B1089" s="220" t="str">
        <f>VLOOKUP(C1089,[1]!Companies[#Data],3,FALSE)</f>
        <v>000122453-9</v>
      </c>
      <c r="C1089" s="261" t="str">
        <f t="shared" si="35"/>
        <v>Shell LNG Trinidad and Tobago Limited</v>
      </c>
      <c r="D1089" s="238" t="s">
        <v>1968</v>
      </c>
      <c r="E1089" s="221" t="s">
        <v>2114</v>
      </c>
      <c r="F1089" s="220" t="s">
        <v>996</v>
      </c>
      <c r="G1089" s="220" t="s">
        <v>996</v>
      </c>
      <c r="H1089" s="261" t="str">
        <f>Table10[[#This Row],[Company]]</f>
        <v>Shell LNG Trinidad and Tobago Limited</v>
      </c>
      <c r="I1089" s="220" t="s">
        <v>1199</v>
      </c>
      <c r="J1089" s="222">
        <f>'[15]Shell LNG T&amp;T Ltd'!$E41/[4]Sheet1!$D$367</f>
        <v>0</v>
      </c>
      <c r="K1089" s="220" t="s">
        <v>999</v>
      </c>
      <c r="L1089" s="255">
        <v>0</v>
      </c>
    </row>
    <row r="1090" spans="2:12" s="220" customFormat="1" ht="15.5" x14ac:dyDescent="0.4">
      <c r="B1090" s="220" t="str">
        <f>VLOOKUP(C1090,[1]!Companies[#Data],3,FALSE)</f>
        <v>000122453-9</v>
      </c>
      <c r="C1090" s="261" t="str">
        <f t="shared" si="35"/>
        <v>Shell LNG Trinidad and Tobago Limited</v>
      </c>
      <c r="D1090" s="238" t="s">
        <v>1968</v>
      </c>
      <c r="E1090" s="221" t="s">
        <v>2069</v>
      </c>
      <c r="F1090" s="220" t="s">
        <v>996</v>
      </c>
      <c r="G1090" s="220" t="s">
        <v>996</v>
      </c>
      <c r="H1090" s="261" t="str">
        <f>Table10[[#This Row],[Company]]</f>
        <v>Shell LNG Trinidad and Tobago Limited</v>
      </c>
      <c r="I1090" s="220" t="s">
        <v>1199</v>
      </c>
      <c r="J1090" s="222">
        <f>'[15]Shell LNG T&amp;T Ltd'!$E42/[4]Sheet1!$D$367</f>
        <v>0</v>
      </c>
      <c r="K1090" s="220" t="s">
        <v>999</v>
      </c>
      <c r="L1090" s="255">
        <v>0</v>
      </c>
    </row>
    <row r="1091" spans="2:12" s="220" customFormat="1" ht="15.5" x14ac:dyDescent="0.4">
      <c r="B1091" s="220" t="str">
        <f>VLOOKUP(C1091,[1]!Companies[#Data],3,FALSE)</f>
        <v>000122453-9</v>
      </c>
      <c r="C1091" s="261" t="str">
        <f t="shared" si="35"/>
        <v>Shell LNG Trinidad and Tobago Limited</v>
      </c>
      <c r="D1091" s="238" t="s">
        <v>1968</v>
      </c>
      <c r="E1091" s="221" t="s">
        <v>2070</v>
      </c>
      <c r="F1091" s="220" t="s">
        <v>996</v>
      </c>
      <c r="G1091" s="220" t="s">
        <v>996</v>
      </c>
      <c r="H1091" s="261" t="str">
        <f>Table10[[#This Row],[Company]]</f>
        <v>Shell LNG Trinidad and Tobago Limited</v>
      </c>
      <c r="I1091" s="220" t="s">
        <v>1199</v>
      </c>
      <c r="J1091" s="222">
        <f>'[15]Shell LNG T&amp;T Ltd'!$E43/[4]Sheet1!$D$367</f>
        <v>0</v>
      </c>
      <c r="K1091" s="220" t="s">
        <v>999</v>
      </c>
      <c r="L1091" s="255">
        <v>0</v>
      </c>
    </row>
    <row r="1092" spans="2:12" s="220" customFormat="1" ht="15.5" x14ac:dyDescent="0.4">
      <c r="B1092" s="220" t="str">
        <f>VLOOKUP(C1092,[1]!Companies[#Data],3,FALSE)</f>
        <v>000122453-9</v>
      </c>
      <c r="C1092" s="261" t="str">
        <f t="shared" si="35"/>
        <v>Shell LNG Trinidad and Tobago Limited</v>
      </c>
      <c r="D1092" s="238" t="s">
        <v>1968</v>
      </c>
      <c r="E1092" s="221" t="s">
        <v>2115</v>
      </c>
      <c r="F1092" s="220" t="s">
        <v>996</v>
      </c>
      <c r="G1092" s="220" t="s">
        <v>996</v>
      </c>
      <c r="H1092" s="261" t="str">
        <f>Table10[[#This Row],[Company]]</f>
        <v>Shell LNG Trinidad and Tobago Limited</v>
      </c>
      <c r="I1092" s="220" t="s">
        <v>1199</v>
      </c>
      <c r="J1092" s="222">
        <f>'[15]Shell LNG T&amp;T Ltd'!$E44/[4]Sheet1!$D$367</f>
        <v>0</v>
      </c>
      <c r="K1092" s="220" t="s">
        <v>999</v>
      </c>
      <c r="L1092" s="255">
        <v>0</v>
      </c>
    </row>
    <row r="1093" spans="2:12" s="220" customFormat="1" ht="15.5" x14ac:dyDescent="0.4">
      <c r="B1093" s="220" t="str">
        <f>VLOOKUP(C1093,[1]!Companies[#Data],3,FALSE)</f>
        <v>000122453-9</v>
      </c>
      <c r="C1093" s="261" t="str">
        <f t="shared" si="35"/>
        <v>Shell LNG Trinidad and Tobago Limited</v>
      </c>
      <c r="D1093" s="238" t="s">
        <v>1968</v>
      </c>
      <c r="E1093" s="221" t="s">
        <v>2072</v>
      </c>
      <c r="F1093" s="220" t="s">
        <v>996</v>
      </c>
      <c r="G1093" s="220" t="s">
        <v>996</v>
      </c>
      <c r="H1093" s="261" t="str">
        <f>Table10[[#This Row],[Company]]</f>
        <v>Shell LNG Trinidad and Tobago Limited</v>
      </c>
      <c r="I1093" s="220" t="s">
        <v>1199</v>
      </c>
      <c r="J1093" s="222">
        <f>'[15]Shell LNG T&amp;T Ltd'!$E45/[4]Sheet1!$D$367</f>
        <v>0</v>
      </c>
      <c r="K1093" s="220" t="s">
        <v>999</v>
      </c>
      <c r="L1093" s="255">
        <v>0</v>
      </c>
    </row>
    <row r="1094" spans="2:12" s="220" customFormat="1" ht="15.5" x14ac:dyDescent="0.4">
      <c r="B1094" s="220" t="str">
        <f>VLOOKUP(C1094,[1]!Companies[#Data],3,FALSE)</f>
        <v>000122453-9</v>
      </c>
      <c r="C1094" s="261" t="str">
        <f t="shared" si="35"/>
        <v>Shell LNG Trinidad and Tobago Limited</v>
      </c>
      <c r="D1094" s="220" t="s">
        <v>2081</v>
      </c>
      <c r="E1094" s="221" t="s">
        <v>2116</v>
      </c>
      <c r="F1094" s="220" t="s">
        <v>996</v>
      </c>
      <c r="G1094" s="220" t="s">
        <v>996</v>
      </c>
      <c r="H1094" s="261" t="str">
        <f>Table10[[#This Row],[Company]]</f>
        <v>Shell LNG Trinidad and Tobago Limited</v>
      </c>
      <c r="I1094" s="220" t="s">
        <v>1199</v>
      </c>
      <c r="J1094" s="222">
        <f>'[15]Shell LNG T&amp;T Ltd'!$E$50/[4]Sheet1!$D$367</f>
        <v>0</v>
      </c>
      <c r="K1094" s="220" t="s">
        <v>999</v>
      </c>
      <c r="L1094" s="255">
        <v>0</v>
      </c>
    </row>
    <row r="1095" spans="2:12" s="220" customFormat="1" ht="15.5" x14ac:dyDescent="0.4">
      <c r="B1095" s="220" t="str">
        <f>VLOOKUP(C1095,[1]!Companies[#Data],3,FALSE)</f>
        <v>000130124-5</v>
      </c>
      <c r="C1095" s="261" t="str">
        <f>'[1]Part 3 - Reporting entities'!B63</f>
        <v>Shell T&amp;T Investments Limited</v>
      </c>
      <c r="D1095" s="220" t="s">
        <v>2081</v>
      </c>
      <c r="E1095" s="221" t="s">
        <v>2082</v>
      </c>
      <c r="F1095" s="220" t="s">
        <v>996</v>
      </c>
      <c r="G1095" s="220" t="s">
        <v>996</v>
      </c>
      <c r="H1095" s="261" t="str">
        <f>Table10[[#This Row],[Company]]</f>
        <v>Shell T&amp;T Investments Limited</v>
      </c>
      <c r="I1095" s="220" t="s">
        <v>1199</v>
      </c>
      <c r="J1095" s="222">
        <f>'[15]Shell T&amp;T Investments Ltd'!$E14/[4]Sheet1!$D$367</f>
        <v>0</v>
      </c>
      <c r="K1095" s="220" t="s">
        <v>999</v>
      </c>
      <c r="L1095" s="255">
        <v>0</v>
      </c>
    </row>
    <row r="1096" spans="2:12" s="220" customFormat="1" ht="15.5" x14ac:dyDescent="0.4">
      <c r="B1096" s="220" t="str">
        <f>VLOOKUP(C1096,[1]!Companies[#Data],3,FALSE)</f>
        <v>000130124-5</v>
      </c>
      <c r="C1096" s="261" t="str">
        <f>C1095</f>
        <v>Shell T&amp;T Investments Limited</v>
      </c>
      <c r="D1096" s="220" t="s">
        <v>2081</v>
      </c>
      <c r="E1096" s="221" t="s">
        <v>2050</v>
      </c>
      <c r="F1096" s="220" t="s">
        <v>996</v>
      </c>
      <c r="G1096" s="220" t="s">
        <v>996</v>
      </c>
      <c r="H1096" s="261" t="str">
        <f>Table10[[#This Row],[Company]]</f>
        <v>Shell T&amp;T Investments Limited</v>
      </c>
      <c r="I1096" s="220" t="s">
        <v>1199</v>
      </c>
      <c r="J1096" s="222">
        <f>'[15]Shell T&amp;T Investments Ltd'!$E15/[4]Sheet1!$D$367</f>
        <v>0</v>
      </c>
      <c r="K1096" s="220" t="s">
        <v>999</v>
      </c>
      <c r="L1096" s="255">
        <v>0</v>
      </c>
    </row>
    <row r="1097" spans="2:12" s="220" customFormat="1" ht="15.5" x14ac:dyDescent="0.4">
      <c r="B1097" s="220" t="str">
        <f>VLOOKUP(C1097,[1]!Companies[#Data],3,FALSE)</f>
        <v>000130124-5</v>
      </c>
      <c r="C1097" s="261" t="str">
        <f t="shared" ref="C1097:C1124" si="36">C1096</f>
        <v>Shell T&amp;T Investments Limited</v>
      </c>
      <c r="D1097" s="220" t="s">
        <v>2081</v>
      </c>
      <c r="E1097" s="221" t="s">
        <v>2051</v>
      </c>
      <c r="F1097" s="220" t="s">
        <v>996</v>
      </c>
      <c r="G1097" s="220" t="s">
        <v>996</v>
      </c>
      <c r="H1097" s="261" t="str">
        <f>Table10[[#This Row],[Company]]</f>
        <v>Shell T&amp;T Investments Limited</v>
      </c>
      <c r="I1097" s="220" t="s">
        <v>1199</v>
      </c>
      <c r="J1097" s="222">
        <f>'[15]Shell T&amp;T Investments Ltd'!$E16/[4]Sheet1!$D$367</f>
        <v>0</v>
      </c>
      <c r="K1097" s="220" t="s">
        <v>999</v>
      </c>
      <c r="L1097" s="255">
        <v>0</v>
      </c>
    </row>
    <row r="1098" spans="2:12" s="220" customFormat="1" ht="15.5" x14ac:dyDescent="0.4">
      <c r="B1098" s="220" t="str">
        <f>VLOOKUP(C1098,[1]!Companies[#Data],3,FALSE)</f>
        <v>000130124-5</v>
      </c>
      <c r="C1098" s="261" t="str">
        <f t="shared" si="36"/>
        <v>Shell T&amp;T Investments Limited</v>
      </c>
      <c r="D1098" s="220" t="s">
        <v>2081</v>
      </c>
      <c r="E1098" s="221" t="s">
        <v>2049</v>
      </c>
      <c r="F1098" s="220" t="s">
        <v>996</v>
      </c>
      <c r="G1098" s="220" t="s">
        <v>996</v>
      </c>
      <c r="H1098" s="261" t="str">
        <f>Table10[[#This Row],[Company]]</f>
        <v>Shell T&amp;T Investments Limited</v>
      </c>
      <c r="I1098" s="220" t="s">
        <v>1199</v>
      </c>
      <c r="J1098" s="222">
        <f>'[15]Shell T&amp;T Investments Ltd'!$E17/[4]Sheet1!$D$367</f>
        <v>0</v>
      </c>
      <c r="K1098" s="220" t="s">
        <v>999</v>
      </c>
      <c r="L1098" s="255">
        <v>0</v>
      </c>
    </row>
    <row r="1099" spans="2:12" s="220" customFormat="1" ht="15.5" x14ac:dyDescent="0.4">
      <c r="B1099" s="220" t="str">
        <f>VLOOKUP(C1099,[1]!Companies[#Data],3,FALSE)</f>
        <v>000130124-5</v>
      </c>
      <c r="C1099" s="261" t="str">
        <f t="shared" si="36"/>
        <v>Shell T&amp;T Investments Limited</v>
      </c>
      <c r="D1099" s="220" t="s">
        <v>2081</v>
      </c>
      <c r="E1099" s="221" t="s">
        <v>2057</v>
      </c>
      <c r="F1099" s="220" t="s">
        <v>996</v>
      </c>
      <c r="G1099" s="220" t="s">
        <v>996</v>
      </c>
      <c r="H1099" s="261" t="str">
        <f>Table10[[#This Row],[Company]]</f>
        <v>Shell T&amp;T Investments Limited</v>
      </c>
      <c r="I1099" s="220" t="s">
        <v>1199</v>
      </c>
      <c r="J1099" s="222">
        <f>'[15]Shell T&amp;T Investments Ltd'!$E18/[4]Sheet1!$D$367</f>
        <v>0</v>
      </c>
      <c r="K1099" s="220" t="s">
        <v>999</v>
      </c>
      <c r="L1099" s="255">
        <v>0</v>
      </c>
    </row>
    <row r="1100" spans="2:12" s="220" customFormat="1" ht="15.5" x14ac:dyDescent="0.4">
      <c r="B1100" s="220" t="str">
        <f>VLOOKUP(C1100,[1]!Companies[#Data],3,FALSE)</f>
        <v>000130124-5</v>
      </c>
      <c r="C1100" s="261" t="str">
        <f t="shared" si="36"/>
        <v>Shell T&amp;T Investments Limited</v>
      </c>
      <c r="D1100" s="220" t="s">
        <v>2081</v>
      </c>
      <c r="E1100" s="221" t="s">
        <v>2054</v>
      </c>
      <c r="F1100" s="220" t="s">
        <v>996</v>
      </c>
      <c r="G1100" s="220" t="s">
        <v>996</v>
      </c>
      <c r="H1100" s="261" t="str">
        <f>Table10[[#This Row],[Company]]</f>
        <v>Shell T&amp;T Investments Limited</v>
      </c>
      <c r="I1100" s="220" t="s">
        <v>1199</v>
      </c>
      <c r="J1100" s="222">
        <f>'[15]Shell T&amp;T Investments Ltd'!$E19/[4]Sheet1!$D$367</f>
        <v>0</v>
      </c>
      <c r="K1100" s="220" t="s">
        <v>999</v>
      </c>
      <c r="L1100" s="255">
        <v>0</v>
      </c>
    </row>
    <row r="1101" spans="2:12" s="220" customFormat="1" ht="31" x14ac:dyDescent="0.4">
      <c r="B1101" s="220" t="str">
        <f>VLOOKUP(C1101,[1]!Companies[#Data],3,FALSE)</f>
        <v>000130124-5</v>
      </c>
      <c r="C1101" s="261" t="str">
        <f t="shared" si="36"/>
        <v>Shell T&amp;T Investments Limited</v>
      </c>
      <c r="D1101" s="220" t="s">
        <v>2081</v>
      </c>
      <c r="E1101" s="221" t="s">
        <v>2048</v>
      </c>
      <c r="F1101" s="220" t="s">
        <v>996</v>
      </c>
      <c r="G1101" s="220" t="s">
        <v>996</v>
      </c>
      <c r="H1101" s="261" t="str">
        <f>Table10[[#This Row],[Company]]</f>
        <v>Shell T&amp;T Investments Limited</v>
      </c>
      <c r="I1101" s="220" t="s">
        <v>1199</v>
      </c>
      <c r="J1101" s="222">
        <f>'[15]Shell T&amp;T Investments Ltd'!$E20/[4]Sheet1!$D$367</f>
        <v>0</v>
      </c>
      <c r="K1101" s="220" t="s">
        <v>999</v>
      </c>
      <c r="L1101" s="255">
        <v>0</v>
      </c>
    </row>
    <row r="1102" spans="2:12" s="220" customFormat="1" ht="31" x14ac:dyDescent="0.4">
      <c r="B1102" s="220" t="str">
        <f>VLOOKUP(C1102,[1]!Companies[#Data],3,FALSE)</f>
        <v>000130124-5</v>
      </c>
      <c r="C1102" s="261" t="str">
        <f t="shared" si="36"/>
        <v>Shell T&amp;T Investments Limited</v>
      </c>
      <c r="D1102" s="220" t="s">
        <v>2081</v>
      </c>
      <c r="E1102" s="221" t="s">
        <v>2085</v>
      </c>
      <c r="F1102" s="220" t="s">
        <v>996</v>
      </c>
      <c r="G1102" s="220" t="s">
        <v>996</v>
      </c>
      <c r="H1102" s="261" t="str">
        <f>Table10[[#This Row],[Company]]</f>
        <v>Shell T&amp;T Investments Limited</v>
      </c>
      <c r="I1102" s="220" t="s">
        <v>1199</v>
      </c>
      <c r="J1102" s="222">
        <f>'[15]Shell T&amp;T Investments Ltd'!$E21/[4]Sheet1!$D$367</f>
        <v>0</v>
      </c>
      <c r="K1102" s="220" t="s">
        <v>999</v>
      </c>
      <c r="L1102" s="255">
        <v>0</v>
      </c>
    </row>
    <row r="1103" spans="2:12" s="220" customFormat="1" ht="15.5" x14ac:dyDescent="0.4">
      <c r="B1103" s="220" t="str">
        <f>VLOOKUP(C1103,[1]!Companies[#Data],3,FALSE)</f>
        <v>000130124-5</v>
      </c>
      <c r="C1103" s="261" t="str">
        <f t="shared" si="36"/>
        <v>Shell T&amp;T Investments Limited</v>
      </c>
      <c r="D1103" s="220" t="s">
        <v>2081</v>
      </c>
      <c r="E1103" s="221" t="s">
        <v>2107</v>
      </c>
      <c r="F1103" s="220" t="s">
        <v>996</v>
      </c>
      <c r="G1103" s="220" t="s">
        <v>996</v>
      </c>
      <c r="H1103" s="261" t="str">
        <f>Table10[[#This Row],[Company]]</f>
        <v>Shell T&amp;T Investments Limited</v>
      </c>
      <c r="I1103" s="220" t="s">
        <v>1199</v>
      </c>
      <c r="J1103" s="222">
        <f>'[15]Shell T&amp;T Investments Ltd'!$E22/[4]Sheet1!$D$367</f>
        <v>0</v>
      </c>
      <c r="K1103" s="220" t="s">
        <v>999</v>
      </c>
      <c r="L1103" s="255">
        <v>0</v>
      </c>
    </row>
    <row r="1104" spans="2:12" s="220" customFormat="1" ht="15.5" x14ac:dyDescent="0.4">
      <c r="B1104" s="220" t="str">
        <f>VLOOKUP(C1104,[1]!Companies[#Data],3,FALSE)</f>
        <v>000130124-5</v>
      </c>
      <c r="C1104" s="261" t="str">
        <f t="shared" si="36"/>
        <v>Shell T&amp;T Investments Limited</v>
      </c>
      <c r="D1104" s="220" t="s">
        <v>2081</v>
      </c>
      <c r="E1104" s="221" t="s">
        <v>2075</v>
      </c>
      <c r="F1104" s="220" t="s">
        <v>996</v>
      </c>
      <c r="G1104" s="220" t="s">
        <v>996</v>
      </c>
      <c r="H1104" s="261" t="str">
        <f>Table10[[#This Row],[Company]]</f>
        <v>Shell T&amp;T Investments Limited</v>
      </c>
      <c r="I1104" s="220" t="s">
        <v>1199</v>
      </c>
      <c r="J1104" s="222">
        <f>'[15]Shell T&amp;T Investments Ltd'!$E23/[4]Sheet1!$D$367</f>
        <v>0</v>
      </c>
      <c r="K1104" s="220" t="s">
        <v>999</v>
      </c>
      <c r="L1104" s="255">
        <v>0</v>
      </c>
    </row>
    <row r="1105" spans="2:12" s="220" customFormat="1" ht="15.5" x14ac:dyDescent="0.4">
      <c r="B1105" s="220" t="str">
        <f>VLOOKUP(C1105,[1]!Companies[#Data],3,FALSE)</f>
        <v>000130124-5</v>
      </c>
      <c r="C1105" s="261" t="str">
        <f t="shared" si="36"/>
        <v>Shell T&amp;T Investments Limited</v>
      </c>
      <c r="D1105" s="220" t="s">
        <v>2081</v>
      </c>
      <c r="E1105" s="221" t="s">
        <v>2076</v>
      </c>
      <c r="F1105" s="220" t="s">
        <v>996</v>
      </c>
      <c r="G1105" s="220" t="s">
        <v>996</v>
      </c>
      <c r="H1105" s="261" t="str">
        <f>Table10[[#This Row],[Company]]</f>
        <v>Shell T&amp;T Investments Limited</v>
      </c>
      <c r="I1105" s="220" t="s">
        <v>1199</v>
      </c>
      <c r="J1105" s="222">
        <f>'[15]Shell T&amp;T Investments Ltd'!$E24/[4]Sheet1!$D$367</f>
        <v>0</v>
      </c>
      <c r="K1105" s="220" t="s">
        <v>999</v>
      </c>
      <c r="L1105" s="255">
        <v>0</v>
      </c>
    </row>
    <row r="1106" spans="2:12" s="220" customFormat="1" ht="15.5" x14ac:dyDescent="0.4">
      <c r="B1106" s="220" t="str">
        <f>VLOOKUP(C1106,[1]!Companies[#Data],3,FALSE)</f>
        <v>000130124-5</v>
      </c>
      <c r="C1106" s="261" t="str">
        <f t="shared" si="36"/>
        <v>Shell T&amp;T Investments Limited</v>
      </c>
      <c r="D1106" s="238" t="s">
        <v>1968</v>
      </c>
      <c r="E1106" s="221" t="s">
        <v>2059</v>
      </c>
      <c r="F1106" s="220" t="s">
        <v>996</v>
      </c>
      <c r="G1106" s="220" t="s">
        <v>996</v>
      </c>
      <c r="H1106" s="261" t="str">
        <f>Table10[[#This Row],[Company]]</f>
        <v>Shell T&amp;T Investments Limited</v>
      </c>
      <c r="I1106" s="220" t="s">
        <v>1199</v>
      </c>
      <c r="J1106" s="222">
        <f>'[15]Shell T&amp;T Investments Ltd'!$E28/[4]Sheet1!$D$367</f>
        <v>0</v>
      </c>
      <c r="K1106" s="220" t="s">
        <v>999</v>
      </c>
      <c r="L1106" s="255">
        <v>0</v>
      </c>
    </row>
    <row r="1107" spans="2:12" s="220" customFormat="1" ht="15.5" x14ac:dyDescent="0.4">
      <c r="B1107" s="220" t="str">
        <f>VLOOKUP(C1107,[1]!Companies[#Data],3,FALSE)</f>
        <v>000130124-5</v>
      </c>
      <c r="C1107" s="261" t="str">
        <f t="shared" si="36"/>
        <v>Shell T&amp;T Investments Limited</v>
      </c>
      <c r="D1107" s="238" t="s">
        <v>1968</v>
      </c>
      <c r="E1107" s="221" t="s">
        <v>2108</v>
      </c>
      <c r="F1107" s="220" t="s">
        <v>996</v>
      </c>
      <c r="G1107" s="220" t="s">
        <v>996</v>
      </c>
      <c r="H1107" s="261" t="str">
        <f>Table10[[#This Row],[Company]]</f>
        <v>Shell T&amp;T Investments Limited</v>
      </c>
      <c r="I1107" s="220" t="s">
        <v>1199</v>
      </c>
      <c r="J1107" s="222">
        <f>'[15]Shell T&amp;T Investments Ltd'!$E29/[4]Sheet1!$D$367</f>
        <v>0</v>
      </c>
      <c r="K1107" s="220" t="s">
        <v>999</v>
      </c>
      <c r="L1107" s="255">
        <v>0</v>
      </c>
    </row>
    <row r="1108" spans="2:12" s="220" customFormat="1" ht="15.5" x14ac:dyDescent="0.4">
      <c r="B1108" s="220" t="str">
        <f>VLOOKUP(C1108,[1]!Companies[#Data],3,FALSE)</f>
        <v>000130124-5</v>
      </c>
      <c r="C1108" s="261" t="str">
        <f t="shared" si="36"/>
        <v>Shell T&amp;T Investments Limited</v>
      </c>
      <c r="D1108" s="238" t="s">
        <v>1968</v>
      </c>
      <c r="E1108" s="221" t="s">
        <v>2083</v>
      </c>
      <c r="F1108" s="220" t="s">
        <v>996</v>
      </c>
      <c r="G1108" s="220" t="s">
        <v>996</v>
      </c>
      <c r="H1108" s="261" t="str">
        <f>Table10[[#This Row],[Company]]</f>
        <v>Shell T&amp;T Investments Limited</v>
      </c>
      <c r="I1108" s="220" t="s">
        <v>1199</v>
      </c>
      <c r="J1108" s="222">
        <f>'[15]Shell T&amp;T Investments Ltd'!$E30/[4]Sheet1!$D$367</f>
        <v>0</v>
      </c>
      <c r="K1108" s="220" t="s">
        <v>999</v>
      </c>
      <c r="L1108" s="255">
        <v>0</v>
      </c>
    </row>
    <row r="1109" spans="2:12" s="220" customFormat="1" ht="15.5" x14ac:dyDescent="0.4">
      <c r="B1109" s="220" t="str">
        <f>VLOOKUP(C1109,[1]!Companies[#Data],3,FALSE)</f>
        <v>000130124-5</v>
      </c>
      <c r="C1109" s="261" t="str">
        <f t="shared" si="36"/>
        <v>Shell T&amp;T Investments Limited</v>
      </c>
      <c r="D1109" s="238" t="s">
        <v>1968</v>
      </c>
      <c r="E1109" s="221" t="s">
        <v>2109</v>
      </c>
      <c r="F1109" s="220" t="s">
        <v>996</v>
      </c>
      <c r="G1109" s="220" t="s">
        <v>996</v>
      </c>
      <c r="H1109" s="261" t="str">
        <f>Table10[[#This Row],[Company]]</f>
        <v>Shell T&amp;T Investments Limited</v>
      </c>
      <c r="I1109" s="220" t="s">
        <v>1199</v>
      </c>
      <c r="J1109" s="222">
        <f>'[15]Shell T&amp;T Investments Ltd'!$E31/[4]Sheet1!$D$367</f>
        <v>0</v>
      </c>
      <c r="K1109" s="220" t="s">
        <v>999</v>
      </c>
      <c r="L1109" s="255">
        <v>0</v>
      </c>
    </row>
    <row r="1110" spans="2:12" s="220" customFormat="1" ht="15.5" x14ac:dyDescent="0.4">
      <c r="B1110" s="220" t="str">
        <f>VLOOKUP(C1110,[1]!Companies[#Data],3,FALSE)</f>
        <v>000130124-5</v>
      </c>
      <c r="C1110" s="261" t="str">
        <f t="shared" si="36"/>
        <v>Shell T&amp;T Investments Limited</v>
      </c>
      <c r="D1110" s="238" t="s">
        <v>1968</v>
      </c>
      <c r="E1110" s="221" t="s">
        <v>2073</v>
      </c>
      <c r="F1110" s="220" t="s">
        <v>996</v>
      </c>
      <c r="G1110" s="220" t="s">
        <v>996</v>
      </c>
      <c r="H1110" s="261" t="str">
        <f>Table10[[#This Row],[Company]]</f>
        <v>Shell T&amp;T Investments Limited</v>
      </c>
      <c r="I1110" s="220" t="s">
        <v>1199</v>
      </c>
      <c r="J1110" s="222">
        <f>'[15]Shell T&amp;T Investments Ltd'!$E32/[4]Sheet1!$D$367</f>
        <v>0</v>
      </c>
      <c r="K1110" s="220" t="s">
        <v>999</v>
      </c>
      <c r="L1110" s="255">
        <v>0</v>
      </c>
    </row>
    <row r="1111" spans="2:12" s="220" customFormat="1" ht="31" x14ac:dyDescent="0.4">
      <c r="B1111" s="220" t="str">
        <f>VLOOKUP(C1111,[1]!Companies[#Data],3,FALSE)</f>
        <v>000130124-5</v>
      </c>
      <c r="C1111" s="261" t="str">
        <f t="shared" si="36"/>
        <v>Shell T&amp;T Investments Limited</v>
      </c>
      <c r="D1111" s="238" t="s">
        <v>1968</v>
      </c>
      <c r="E1111" s="221" t="s">
        <v>2062</v>
      </c>
      <c r="F1111" s="220" t="s">
        <v>996</v>
      </c>
      <c r="G1111" s="220" t="s">
        <v>996</v>
      </c>
      <c r="H1111" s="261" t="str">
        <f>Table10[[#This Row],[Company]]</f>
        <v>Shell T&amp;T Investments Limited</v>
      </c>
      <c r="I1111" s="220" t="s">
        <v>1199</v>
      </c>
      <c r="J1111" s="222">
        <f>'[15]Shell T&amp;T Investments Ltd'!$E33/[4]Sheet1!$D$367</f>
        <v>0</v>
      </c>
      <c r="K1111" s="220" t="s">
        <v>999</v>
      </c>
      <c r="L1111" s="255">
        <v>0</v>
      </c>
    </row>
    <row r="1112" spans="2:12" s="220" customFormat="1" ht="15.5" x14ac:dyDescent="0.4">
      <c r="B1112" s="220" t="str">
        <f>VLOOKUP(C1112,[1]!Companies[#Data],3,FALSE)</f>
        <v>000130124-5</v>
      </c>
      <c r="C1112" s="261" t="str">
        <f t="shared" si="36"/>
        <v>Shell T&amp;T Investments Limited</v>
      </c>
      <c r="D1112" s="238" t="s">
        <v>1968</v>
      </c>
      <c r="E1112" s="221" t="s">
        <v>2110</v>
      </c>
      <c r="F1112" s="220" t="s">
        <v>996</v>
      </c>
      <c r="G1112" s="220" t="s">
        <v>996</v>
      </c>
      <c r="H1112" s="261" t="str">
        <f>Table10[[#This Row],[Company]]</f>
        <v>Shell T&amp;T Investments Limited</v>
      </c>
      <c r="I1112" s="220" t="s">
        <v>1199</v>
      </c>
      <c r="J1112" s="222">
        <f>'[15]Shell T&amp;T Investments Ltd'!$E34/[4]Sheet1!$D$367</f>
        <v>0</v>
      </c>
      <c r="K1112" s="220" t="s">
        <v>999</v>
      </c>
      <c r="L1112" s="255">
        <v>0</v>
      </c>
    </row>
    <row r="1113" spans="2:12" s="220" customFormat="1" ht="15.5" x14ac:dyDescent="0.4">
      <c r="B1113" s="220" t="str">
        <f>VLOOKUP(C1113,[1]!Companies[#Data],3,FALSE)</f>
        <v>000130124-5</v>
      </c>
      <c r="C1113" s="261" t="str">
        <f t="shared" si="36"/>
        <v>Shell T&amp;T Investments Limited</v>
      </c>
      <c r="D1113" s="238" t="s">
        <v>1968</v>
      </c>
      <c r="E1113" s="221" t="s">
        <v>2111</v>
      </c>
      <c r="F1113" s="220" t="s">
        <v>996</v>
      </c>
      <c r="G1113" s="220" t="s">
        <v>996</v>
      </c>
      <c r="H1113" s="261" t="str">
        <f>Table10[[#This Row],[Company]]</f>
        <v>Shell T&amp;T Investments Limited</v>
      </c>
      <c r="I1113" s="220" t="s">
        <v>1199</v>
      </c>
      <c r="J1113" s="222">
        <f>'[15]Shell T&amp;T Investments Ltd'!$E35/[4]Sheet1!$D$367</f>
        <v>0</v>
      </c>
      <c r="K1113" s="220" t="s">
        <v>999</v>
      </c>
      <c r="L1113" s="255">
        <v>0</v>
      </c>
    </row>
    <row r="1114" spans="2:12" s="220" customFormat="1" ht="15.5" x14ac:dyDescent="0.4">
      <c r="B1114" s="220" t="str">
        <f>VLOOKUP(C1114,[1]!Companies[#Data],3,FALSE)</f>
        <v>000130124-5</v>
      </c>
      <c r="C1114" s="261" t="str">
        <f t="shared" si="36"/>
        <v>Shell T&amp;T Investments Limited</v>
      </c>
      <c r="D1114" s="238" t="s">
        <v>1968</v>
      </c>
      <c r="E1114" s="221" t="s">
        <v>2112</v>
      </c>
      <c r="F1114" s="220" t="s">
        <v>996</v>
      </c>
      <c r="G1114" s="220" t="s">
        <v>996</v>
      </c>
      <c r="H1114" s="261" t="str">
        <f>Table10[[#This Row],[Company]]</f>
        <v>Shell T&amp;T Investments Limited</v>
      </c>
      <c r="I1114" s="220" t="s">
        <v>1199</v>
      </c>
      <c r="J1114" s="222">
        <f>'[15]Shell T&amp;T Investments Ltd'!$E36/[4]Sheet1!$D$367</f>
        <v>0</v>
      </c>
      <c r="K1114" s="220" t="s">
        <v>999</v>
      </c>
      <c r="L1114" s="255">
        <v>0</v>
      </c>
    </row>
    <row r="1115" spans="2:12" s="220" customFormat="1" ht="15.5" x14ac:dyDescent="0.4">
      <c r="B1115" s="220" t="str">
        <f>VLOOKUP(C1115,[1]!Companies[#Data],3,FALSE)</f>
        <v>000130124-5</v>
      </c>
      <c r="C1115" s="261" t="str">
        <f t="shared" si="36"/>
        <v>Shell T&amp;T Investments Limited</v>
      </c>
      <c r="D1115" s="238" t="s">
        <v>1968</v>
      </c>
      <c r="E1115" s="221" t="s">
        <v>2113</v>
      </c>
      <c r="F1115" s="220" t="s">
        <v>996</v>
      </c>
      <c r="G1115" s="220" t="s">
        <v>996</v>
      </c>
      <c r="H1115" s="261" t="str">
        <f>Table10[[#This Row],[Company]]</f>
        <v>Shell T&amp;T Investments Limited</v>
      </c>
      <c r="I1115" s="220" t="s">
        <v>1199</v>
      </c>
      <c r="J1115" s="222">
        <f>'[15]Shell T&amp;T Investments Ltd'!$E37/[4]Sheet1!$D$367</f>
        <v>0</v>
      </c>
      <c r="K1115" s="220" t="s">
        <v>999</v>
      </c>
      <c r="L1115" s="255">
        <v>0</v>
      </c>
    </row>
    <row r="1116" spans="2:12" s="220" customFormat="1" ht="15.5" x14ac:dyDescent="0.4">
      <c r="B1116" s="220" t="str">
        <f>VLOOKUP(C1116,[1]!Companies[#Data],3,FALSE)</f>
        <v>000130124-5</v>
      </c>
      <c r="C1116" s="261" t="str">
        <f t="shared" si="36"/>
        <v>Shell T&amp;T Investments Limited</v>
      </c>
      <c r="D1116" s="238" t="s">
        <v>1968</v>
      </c>
      <c r="E1116" s="221" t="s">
        <v>2074</v>
      </c>
      <c r="F1116" s="220" t="s">
        <v>996</v>
      </c>
      <c r="G1116" s="220" t="s">
        <v>996</v>
      </c>
      <c r="H1116" s="261" t="str">
        <f>Table10[[#This Row],[Company]]</f>
        <v>Shell T&amp;T Investments Limited</v>
      </c>
      <c r="I1116" s="220" t="s">
        <v>1199</v>
      </c>
      <c r="J1116" s="222">
        <f>'[15]Shell T&amp;T Investments Ltd'!$E38/[4]Sheet1!$D$367</f>
        <v>0</v>
      </c>
      <c r="K1116" s="220" t="s">
        <v>999</v>
      </c>
      <c r="L1116" s="255">
        <v>0</v>
      </c>
    </row>
    <row r="1117" spans="2:12" s="220" customFormat="1" ht="15.5" x14ac:dyDescent="0.4">
      <c r="B1117" s="220" t="str">
        <f>VLOOKUP(C1117,[1]!Companies[#Data],3,FALSE)</f>
        <v>000130124-5</v>
      </c>
      <c r="C1117" s="261" t="str">
        <f t="shared" si="36"/>
        <v>Shell T&amp;T Investments Limited</v>
      </c>
      <c r="D1117" s="238" t="s">
        <v>1968</v>
      </c>
      <c r="E1117" s="221" t="s">
        <v>2064</v>
      </c>
      <c r="F1117" s="220" t="s">
        <v>996</v>
      </c>
      <c r="G1117" s="220" t="s">
        <v>996</v>
      </c>
      <c r="H1117" s="261" t="str">
        <f>Table10[[#This Row],[Company]]</f>
        <v>Shell T&amp;T Investments Limited</v>
      </c>
      <c r="I1117" s="220" t="s">
        <v>1199</v>
      </c>
      <c r="J1117" s="222">
        <f>'[15]Shell T&amp;T Investments Ltd'!$E39/[4]Sheet1!$D$367</f>
        <v>0</v>
      </c>
      <c r="K1117" s="220" t="s">
        <v>999</v>
      </c>
      <c r="L1117" s="255">
        <v>0</v>
      </c>
    </row>
    <row r="1118" spans="2:12" s="220" customFormat="1" ht="15.5" x14ac:dyDescent="0.4">
      <c r="B1118" s="220" t="str">
        <f>VLOOKUP(C1118,[1]!Companies[#Data],3,FALSE)</f>
        <v>000130124-5</v>
      </c>
      <c r="C1118" s="261" t="str">
        <f t="shared" si="36"/>
        <v>Shell T&amp;T Investments Limited</v>
      </c>
      <c r="D1118" s="238" t="s">
        <v>1968</v>
      </c>
      <c r="E1118" s="221" t="s">
        <v>2065</v>
      </c>
      <c r="F1118" s="220" t="s">
        <v>996</v>
      </c>
      <c r="G1118" s="220" t="s">
        <v>996</v>
      </c>
      <c r="H1118" s="261" t="str">
        <f>Table10[[#This Row],[Company]]</f>
        <v>Shell T&amp;T Investments Limited</v>
      </c>
      <c r="I1118" s="220" t="s">
        <v>1199</v>
      </c>
      <c r="J1118" s="222">
        <f>'[15]Shell T&amp;T Investments Ltd'!$E40/[4]Sheet1!$D$367</f>
        <v>0</v>
      </c>
      <c r="K1118" s="220" t="s">
        <v>999</v>
      </c>
      <c r="L1118" s="255">
        <v>0</v>
      </c>
    </row>
    <row r="1119" spans="2:12" s="220" customFormat="1" ht="15.5" x14ac:dyDescent="0.4">
      <c r="B1119" s="220" t="str">
        <f>VLOOKUP(C1119,[1]!Companies[#Data],3,FALSE)</f>
        <v>000130124-5</v>
      </c>
      <c r="C1119" s="261" t="str">
        <f t="shared" si="36"/>
        <v>Shell T&amp;T Investments Limited</v>
      </c>
      <c r="D1119" s="238" t="s">
        <v>1968</v>
      </c>
      <c r="E1119" s="221" t="s">
        <v>2114</v>
      </c>
      <c r="F1119" s="220" t="s">
        <v>996</v>
      </c>
      <c r="G1119" s="220" t="s">
        <v>996</v>
      </c>
      <c r="H1119" s="261" t="str">
        <f>Table10[[#This Row],[Company]]</f>
        <v>Shell T&amp;T Investments Limited</v>
      </c>
      <c r="I1119" s="220" t="s">
        <v>1199</v>
      </c>
      <c r="J1119" s="222">
        <f>'[15]Shell T&amp;T Investments Ltd'!$E41/[4]Sheet1!$D$367</f>
        <v>0</v>
      </c>
      <c r="K1119" s="220" t="s">
        <v>999</v>
      </c>
      <c r="L1119" s="255">
        <v>0</v>
      </c>
    </row>
    <row r="1120" spans="2:12" s="220" customFormat="1" ht="15.5" x14ac:dyDescent="0.4">
      <c r="B1120" s="220" t="str">
        <f>VLOOKUP(C1120,[1]!Companies[#Data],3,FALSE)</f>
        <v>000130124-5</v>
      </c>
      <c r="C1120" s="261" t="str">
        <f t="shared" si="36"/>
        <v>Shell T&amp;T Investments Limited</v>
      </c>
      <c r="D1120" s="238" t="s">
        <v>1968</v>
      </c>
      <c r="E1120" s="221" t="s">
        <v>2069</v>
      </c>
      <c r="F1120" s="220" t="s">
        <v>996</v>
      </c>
      <c r="G1120" s="220" t="s">
        <v>996</v>
      </c>
      <c r="H1120" s="261" t="str">
        <f>Table10[[#This Row],[Company]]</f>
        <v>Shell T&amp;T Investments Limited</v>
      </c>
      <c r="I1120" s="220" t="s">
        <v>1199</v>
      </c>
      <c r="J1120" s="222">
        <f>'[15]Shell T&amp;T Investments Ltd'!$E42/[4]Sheet1!$D$367</f>
        <v>0</v>
      </c>
      <c r="K1120" s="220" t="s">
        <v>999</v>
      </c>
      <c r="L1120" s="255">
        <v>0</v>
      </c>
    </row>
    <row r="1121" spans="2:12" s="220" customFormat="1" ht="15.5" x14ac:dyDescent="0.4">
      <c r="B1121" s="220" t="str">
        <f>VLOOKUP(C1121,[1]!Companies[#Data],3,FALSE)</f>
        <v>000130124-5</v>
      </c>
      <c r="C1121" s="261" t="str">
        <f t="shared" si="36"/>
        <v>Shell T&amp;T Investments Limited</v>
      </c>
      <c r="D1121" s="238" t="s">
        <v>1968</v>
      </c>
      <c r="E1121" s="221" t="s">
        <v>2070</v>
      </c>
      <c r="F1121" s="220" t="s">
        <v>996</v>
      </c>
      <c r="G1121" s="220" t="s">
        <v>996</v>
      </c>
      <c r="H1121" s="261" t="str">
        <f>Table10[[#This Row],[Company]]</f>
        <v>Shell T&amp;T Investments Limited</v>
      </c>
      <c r="I1121" s="220" t="s">
        <v>1199</v>
      </c>
      <c r="J1121" s="222">
        <f>'[15]Shell T&amp;T Investments Ltd'!$E43/[4]Sheet1!$D$367</f>
        <v>0</v>
      </c>
      <c r="K1121" s="220" t="s">
        <v>999</v>
      </c>
      <c r="L1121" s="255">
        <v>0</v>
      </c>
    </row>
    <row r="1122" spans="2:12" s="220" customFormat="1" ht="15.5" x14ac:dyDescent="0.4">
      <c r="B1122" s="220" t="str">
        <f>VLOOKUP(C1122,[1]!Companies[#Data],3,FALSE)</f>
        <v>000130124-5</v>
      </c>
      <c r="C1122" s="261" t="str">
        <f t="shared" si="36"/>
        <v>Shell T&amp;T Investments Limited</v>
      </c>
      <c r="D1122" s="238" t="s">
        <v>1968</v>
      </c>
      <c r="E1122" s="221" t="s">
        <v>2115</v>
      </c>
      <c r="F1122" s="220" t="s">
        <v>996</v>
      </c>
      <c r="G1122" s="220" t="s">
        <v>996</v>
      </c>
      <c r="H1122" s="261" t="str">
        <f>Table10[[#This Row],[Company]]</f>
        <v>Shell T&amp;T Investments Limited</v>
      </c>
      <c r="I1122" s="220" t="s">
        <v>1199</v>
      </c>
      <c r="J1122" s="222">
        <f>'[15]Shell T&amp;T Investments Ltd'!$E44/[4]Sheet1!$D$367</f>
        <v>0</v>
      </c>
      <c r="K1122" s="220" t="s">
        <v>999</v>
      </c>
      <c r="L1122" s="255">
        <v>0</v>
      </c>
    </row>
    <row r="1123" spans="2:12" s="220" customFormat="1" ht="15.5" x14ac:dyDescent="0.4">
      <c r="B1123" s="220" t="str">
        <f>VLOOKUP(C1123,[1]!Companies[#Data],3,FALSE)</f>
        <v>000130124-5</v>
      </c>
      <c r="C1123" s="261" t="str">
        <f t="shared" si="36"/>
        <v>Shell T&amp;T Investments Limited</v>
      </c>
      <c r="D1123" s="238" t="s">
        <v>1968</v>
      </c>
      <c r="E1123" s="221" t="s">
        <v>2072</v>
      </c>
      <c r="F1123" s="220" t="s">
        <v>996</v>
      </c>
      <c r="G1123" s="220" t="s">
        <v>996</v>
      </c>
      <c r="H1123" s="261" t="str">
        <f>Table10[[#This Row],[Company]]</f>
        <v>Shell T&amp;T Investments Limited</v>
      </c>
      <c r="I1123" s="220" t="s">
        <v>1199</v>
      </c>
      <c r="J1123" s="222">
        <f>'[15]Shell T&amp;T Investments Ltd'!$E45/[4]Sheet1!$D$367</f>
        <v>0</v>
      </c>
      <c r="K1123" s="220" t="s">
        <v>999</v>
      </c>
      <c r="L1123" s="255">
        <v>0</v>
      </c>
    </row>
    <row r="1124" spans="2:12" s="220" customFormat="1" ht="15.5" x14ac:dyDescent="0.4">
      <c r="B1124" s="220" t="str">
        <f>VLOOKUP(C1124,[1]!Companies[#Data],3,FALSE)</f>
        <v>000130124-5</v>
      </c>
      <c r="C1124" s="261" t="str">
        <f t="shared" si="36"/>
        <v>Shell T&amp;T Investments Limited</v>
      </c>
      <c r="D1124" s="220" t="s">
        <v>2081</v>
      </c>
      <c r="E1124" s="221" t="s">
        <v>2116</v>
      </c>
      <c r="F1124" s="220" t="s">
        <v>996</v>
      </c>
      <c r="G1124" s="220" t="s">
        <v>996</v>
      </c>
      <c r="H1124" s="261" t="str">
        <f>Table10[[#This Row],[Company]]</f>
        <v>Shell T&amp;T Investments Limited</v>
      </c>
      <c r="I1124" s="220" t="s">
        <v>1199</v>
      </c>
      <c r="J1124" s="222">
        <f>'[15]Shell T&amp;T Investments Ltd'!$E$50/[4]Sheet1!$D$367</f>
        <v>0</v>
      </c>
      <c r="K1124" s="220" t="s">
        <v>999</v>
      </c>
      <c r="L1124" s="255">
        <v>0</v>
      </c>
    </row>
    <row r="1125" spans="2:12" s="220" customFormat="1" ht="15.5" x14ac:dyDescent="0.4">
      <c r="B1125" s="220" t="str">
        <f>VLOOKUP(C1125,[1]!Companies[#Data],3,FALSE)</f>
        <v>000121807-9</v>
      </c>
      <c r="C1125" s="261" t="str">
        <f>'[1]Part 3 - Reporting entities'!B64</f>
        <v xml:space="preserve">Shell Trinidad Central Block Limited </v>
      </c>
      <c r="D1125" s="220" t="s">
        <v>2081</v>
      </c>
      <c r="E1125" s="221" t="s">
        <v>2082</v>
      </c>
      <c r="F1125" s="220" t="s">
        <v>996</v>
      </c>
      <c r="G1125" s="220" t="s">
        <v>996</v>
      </c>
      <c r="H1125" s="261" t="str">
        <f>Table10[[#This Row],[Company]]</f>
        <v xml:space="preserve">Shell Trinidad Central Block Limited </v>
      </c>
      <c r="I1125" s="220" t="s">
        <v>1199</v>
      </c>
      <c r="J1125" s="222">
        <f>'[15]Shell Trinidad Central Block Lt'!$E14/[4]Sheet1!$D$367</f>
        <v>0</v>
      </c>
      <c r="K1125" s="220" t="s">
        <v>999</v>
      </c>
      <c r="L1125" s="255">
        <v>0</v>
      </c>
    </row>
    <row r="1126" spans="2:12" s="220" customFormat="1" ht="15.5" x14ac:dyDescent="0.4">
      <c r="B1126" s="220" t="str">
        <f>VLOOKUP(C1126,[1]!Companies[#Data],3,FALSE)</f>
        <v>000121807-9</v>
      </c>
      <c r="C1126" s="261" t="str">
        <f>C1125</f>
        <v xml:space="preserve">Shell Trinidad Central Block Limited </v>
      </c>
      <c r="D1126" s="220" t="s">
        <v>2081</v>
      </c>
      <c r="E1126" s="221" t="s">
        <v>2050</v>
      </c>
      <c r="F1126" s="220" t="s">
        <v>996</v>
      </c>
      <c r="G1126" s="220" t="s">
        <v>996</v>
      </c>
      <c r="H1126" s="261" t="str">
        <f>Table10[[#This Row],[Company]]</f>
        <v xml:space="preserve">Shell Trinidad Central Block Limited </v>
      </c>
      <c r="I1126" s="220" t="s">
        <v>1199</v>
      </c>
      <c r="J1126" s="222">
        <f>'[15]Shell Trinidad Central Block Lt'!$E15/[4]Sheet1!$D$367</f>
        <v>8111746.7881755196</v>
      </c>
      <c r="K1126" s="220" t="s">
        <v>999</v>
      </c>
      <c r="L1126" s="255">
        <v>0</v>
      </c>
    </row>
    <row r="1127" spans="2:12" s="220" customFormat="1" ht="15.5" x14ac:dyDescent="0.4">
      <c r="B1127" s="220" t="str">
        <f>VLOOKUP(C1127,[1]!Companies[#Data],3,FALSE)</f>
        <v>000121807-9</v>
      </c>
      <c r="C1127" s="261" t="str">
        <f t="shared" ref="C1127:C1154" si="37">C1126</f>
        <v xml:space="preserve">Shell Trinidad Central Block Limited </v>
      </c>
      <c r="D1127" s="220" t="s">
        <v>2081</v>
      </c>
      <c r="E1127" s="221" t="s">
        <v>2051</v>
      </c>
      <c r="F1127" s="220" t="s">
        <v>996</v>
      </c>
      <c r="G1127" s="220" t="s">
        <v>996</v>
      </c>
      <c r="H1127" s="261" t="str">
        <f>Table10[[#This Row],[Company]]</f>
        <v xml:space="preserve">Shell Trinidad Central Block Limited </v>
      </c>
      <c r="I1127" s="220" t="s">
        <v>1199</v>
      </c>
      <c r="J1127" s="222">
        <f>'[15]Shell Trinidad Central Block Lt'!$E16/[4]Sheet1!$D$367</f>
        <v>1492395.3356776023</v>
      </c>
      <c r="K1127" s="220" t="s">
        <v>999</v>
      </c>
      <c r="L1127" s="255">
        <v>0</v>
      </c>
    </row>
    <row r="1128" spans="2:12" s="220" customFormat="1" ht="15.5" x14ac:dyDescent="0.4">
      <c r="B1128" s="220" t="str">
        <f>VLOOKUP(C1128,[1]!Companies[#Data],3,FALSE)</f>
        <v>000121807-9</v>
      </c>
      <c r="C1128" s="261" t="str">
        <f t="shared" si="37"/>
        <v xml:space="preserve">Shell Trinidad Central Block Limited </v>
      </c>
      <c r="D1128" s="220" t="s">
        <v>2081</v>
      </c>
      <c r="E1128" s="221" t="s">
        <v>2049</v>
      </c>
      <c r="F1128" s="220" t="s">
        <v>996</v>
      </c>
      <c r="G1128" s="220" t="s">
        <v>996</v>
      </c>
      <c r="H1128" s="261" t="str">
        <f>Table10[[#This Row],[Company]]</f>
        <v xml:space="preserve">Shell Trinidad Central Block Limited </v>
      </c>
      <c r="I1128" s="220" t="s">
        <v>1199</v>
      </c>
      <c r="J1128" s="222">
        <f>'[15]Shell Trinidad Central Block Lt'!$E17/[4]Sheet1!$D$367</f>
        <v>0</v>
      </c>
      <c r="K1128" s="220" t="s">
        <v>999</v>
      </c>
      <c r="L1128" s="255">
        <v>0</v>
      </c>
    </row>
    <row r="1129" spans="2:12" s="220" customFormat="1" ht="15.5" x14ac:dyDescent="0.4">
      <c r="B1129" s="220" t="str">
        <f>VLOOKUP(C1129,[1]!Companies[#Data],3,FALSE)</f>
        <v>000121807-9</v>
      </c>
      <c r="C1129" s="261" t="str">
        <f t="shared" si="37"/>
        <v xml:space="preserve">Shell Trinidad Central Block Limited </v>
      </c>
      <c r="D1129" s="220" t="s">
        <v>2081</v>
      </c>
      <c r="E1129" s="221" t="s">
        <v>2057</v>
      </c>
      <c r="F1129" s="220" t="s">
        <v>996</v>
      </c>
      <c r="G1129" s="220" t="s">
        <v>996</v>
      </c>
      <c r="H1129" s="261" t="str">
        <f>Table10[[#This Row],[Company]]</f>
        <v xml:space="preserve">Shell Trinidad Central Block Limited </v>
      </c>
      <c r="I1129" s="220" t="s">
        <v>1199</v>
      </c>
      <c r="J1129" s="222">
        <f>'[15]Shell Trinidad Central Block Lt'!$E18/[4]Sheet1!$D$367</f>
        <v>160891.47343618338</v>
      </c>
      <c r="K1129" s="220" t="s">
        <v>999</v>
      </c>
      <c r="L1129" s="255">
        <v>0</v>
      </c>
    </row>
    <row r="1130" spans="2:12" s="220" customFormat="1" ht="15.5" x14ac:dyDescent="0.4">
      <c r="B1130" s="220" t="str">
        <f>VLOOKUP(C1130,[1]!Companies[#Data],3,FALSE)</f>
        <v>000121807-9</v>
      </c>
      <c r="C1130" s="261" t="str">
        <f t="shared" si="37"/>
        <v xml:space="preserve">Shell Trinidad Central Block Limited </v>
      </c>
      <c r="D1130" s="220" t="s">
        <v>2081</v>
      </c>
      <c r="E1130" s="221" t="s">
        <v>2054</v>
      </c>
      <c r="F1130" s="220" t="s">
        <v>996</v>
      </c>
      <c r="G1130" s="220" t="s">
        <v>996</v>
      </c>
      <c r="H1130" s="261" t="str">
        <f>Table10[[#This Row],[Company]]</f>
        <v xml:space="preserve">Shell Trinidad Central Block Limited </v>
      </c>
      <c r="I1130" s="220" t="s">
        <v>1199</v>
      </c>
      <c r="J1130" s="222">
        <f>'[15]Shell Trinidad Central Block Lt'!$E19/[4]Sheet1!$D$367</f>
        <v>0</v>
      </c>
      <c r="K1130" s="220" t="s">
        <v>999</v>
      </c>
      <c r="L1130" s="255">
        <v>0</v>
      </c>
    </row>
    <row r="1131" spans="2:12" s="220" customFormat="1" ht="31" x14ac:dyDescent="0.4">
      <c r="B1131" s="220" t="str">
        <f>VLOOKUP(C1131,[1]!Companies[#Data],3,FALSE)</f>
        <v>000121807-9</v>
      </c>
      <c r="C1131" s="261" t="str">
        <f t="shared" si="37"/>
        <v xml:space="preserve">Shell Trinidad Central Block Limited </v>
      </c>
      <c r="D1131" s="220" t="s">
        <v>2081</v>
      </c>
      <c r="E1131" s="221" t="s">
        <v>2048</v>
      </c>
      <c r="F1131" s="220" t="s">
        <v>996</v>
      </c>
      <c r="G1131" s="220" t="s">
        <v>996</v>
      </c>
      <c r="H1131" s="261" t="str">
        <f>Table10[[#This Row],[Company]]</f>
        <v xml:space="preserve">Shell Trinidad Central Block Limited </v>
      </c>
      <c r="I1131" s="220" t="s">
        <v>1199</v>
      </c>
      <c r="J1131" s="222">
        <f>'[15]Shell Trinidad Central Block Lt'!$E20/[4]Sheet1!$D$367</f>
        <v>0</v>
      </c>
      <c r="K1131" s="220" t="s">
        <v>999</v>
      </c>
      <c r="L1131" s="255">
        <v>0</v>
      </c>
    </row>
    <row r="1132" spans="2:12" s="220" customFormat="1" ht="31" x14ac:dyDescent="0.4">
      <c r="B1132" s="220" t="str">
        <f>VLOOKUP(C1132,[1]!Companies[#Data],3,FALSE)</f>
        <v>000121807-9</v>
      </c>
      <c r="C1132" s="261" t="str">
        <f t="shared" si="37"/>
        <v xml:space="preserve">Shell Trinidad Central Block Limited </v>
      </c>
      <c r="D1132" s="220" t="s">
        <v>2081</v>
      </c>
      <c r="E1132" s="221" t="s">
        <v>2085</v>
      </c>
      <c r="F1132" s="220" t="s">
        <v>996</v>
      </c>
      <c r="G1132" s="220" t="s">
        <v>996</v>
      </c>
      <c r="H1132" s="261" t="str">
        <f>Table10[[#This Row],[Company]]</f>
        <v xml:space="preserve">Shell Trinidad Central Block Limited </v>
      </c>
      <c r="I1132" s="220" t="s">
        <v>1199</v>
      </c>
      <c r="J1132" s="222">
        <f>'[15]Shell Trinidad Central Block Lt'!$E21/[4]Sheet1!$D$367</f>
        <v>0</v>
      </c>
      <c r="K1132" s="220" t="s">
        <v>999</v>
      </c>
      <c r="L1132" s="255">
        <v>0</v>
      </c>
    </row>
    <row r="1133" spans="2:12" s="220" customFormat="1" ht="15.5" x14ac:dyDescent="0.4">
      <c r="B1133" s="220" t="str">
        <f>VLOOKUP(C1133,[1]!Companies[#Data],3,FALSE)</f>
        <v>000121807-9</v>
      </c>
      <c r="C1133" s="261" t="str">
        <f t="shared" si="37"/>
        <v xml:space="preserve">Shell Trinidad Central Block Limited </v>
      </c>
      <c r="D1133" s="220" t="s">
        <v>2081</v>
      </c>
      <c r="E1133" s="221" t="s">
        <v>2107</v>
      </c>
      <c r="F1133" s="220" t="s">
        <v>996</v>
      </c>
      <c r="G1133" s="220" t="s">
        <v>996</v>
      </c>
      <c r="H1133" s="261" t="str">
        <f>Table10[[#This Row],[Company]]</f>
        <v xml:space="preserve">Shell Trinidad Central Block Limited </v>
      </c>
      <c r="I1133" s="220" t="s">
        <v>1199</v>
      </c>
      <c r="J1133" s="222">
        <f>'[15]Shell Trinidad Central Block Lt'!$E22/[4]Sheet1!$D$367</f>
        <v>0</v>
      </c>
      <c r="K1133" s="220" t="s">
        <v>999</v>
      </c>
      <c r="L1133" s="255">
        <v>0</v>
      </c>
    </row>
    <row r="1134" spans="2:12" s="220" customFormat="1" ht="15.5" x14ac:dyDescent="0.4">
      <c r="B1134" s="220" t="str">
        <f>VLOOKUP(C1134,[1]!Companies[#Data],3,FALSE)</f>
        <v>000121807-9</v>
      </c>
      <c r="C1134" s="261" t="str">
        <f t="shared" si="37"/>
        <v xml:space="preserve">Shell Trinidad Central Block Limited </v>
      </c>
      <c r="D1134" s="220" t="s">
        <v>2081</v>
      </c>
      <c r="E1134" s="221" t="s">
        <v>2075</v>
      </c>
      <c r="F1134" s="220" t="s">
        <v>996</v>
      </c>
      <c r="G1134" s="220" t="s">
        <v>996</v>
      </c>
      <c r="H1134" s="261" t="str">
        <f>Table10[[#This Row],[Company]]</f>
        <v xml:space="preserve">Shell Trinidad Central Block Limited </v>
      </c>
      <c r="I1134" s="220" t="s">
        <v>1199</v>
      </c>
      <c r="J1134" s="222">
        <f>'[15]Shell Trinidad Central Block Lt'!$E23/[4]Sheet1!$D$367</f>
        <v>0</v>
      </c>
      <c r="K1134" s="220" t="s">
        <v>999</v>
      </c>
      <c r="L1134" s="255">
        <v>0</v>
      </c>
    </row>
    <row r="1135" spans="2:12" s="220" customFormat="1" ht="15.5" x14ac:dyDescent="0.4">
      <c r="B1135" s="220" t="str">
        <f>VLOOKUP(C1135,[1]!Companies[#Data],3,FALSE)</f>
        <v>000121807-9</v>
      </c>
      <c r="C1135" s="261" t="str">
        <f t="shared" si="37"/>
        <v xml:space="preserve">Shell Trinidad Central Block Limited </v>
      </c>
      <c r="D1135" s="220" t="s">
        <v>2081</v>
      </c>
      <c r="E1135" s="221" t="s">
        <v>2076</v>
      </c>
      <c r="F1135" s="220" t="s">
        <v>996</v>
      </c>
      <c r="G1135" s="220" t="s">
        <v>996</v>
      </c>
      <c r="H1135" s="261" t="str">
        <f>Table10[[#This Row],[Company]]</f>
        <v xml:space="preserve">Shell Trinidad Central Block Limited </v>
      </c>
      <c r="I1135" s="220" t="s">
        <v>1199</v>
      </c>
      <c r="J1135" s="222">
        <f>'[15]Shell Trinidad Central Block Lt'!$E24/[4]Sheet1!$D$367</f>
        <v>0</v>
      </c>
      <c r="K1135" s="220" t="s">
        <v>999</v>
      </c>
      <c r="L1135" s="255">
        <v>0</v>
      </c>
    </row>
    <row r="1136" spans="2:12" s="220" customFormat="1" ht="15.5" x14ac:dyDescent="0.4">
      <c r="B1136" s="220" t="str">
        <f>VLOOKUP(C1136,[1]!Companies[#Data],3,FALSE)</f>
        <v>000121807-9</v>
      </c>
      <c r="C1136" s="261" t="str">
        <f t="shared" si="37"/>
        <v xml:space="preserve">Shell Trinidad Central Block Limited </v>
      </c>
      <c r="D1136" s="238" t="s">
        <v>1968</v>
      </c>
      <c r="E1136" s="221" t="s">
        <v>2059</v>
      </c>
      <c r="F1136" s="220" t="s">
        <v>996</v>
      </c>
      <c r="G1136" s="220" t="s">
        <v>996</v>
      </c>
      <c r="H1136" s="261" t="str">
        <f>Table10[[#This Row],[Company]]</f>
        <v xml:space="preserve">Shell Trinidad Central Block Limited </v>
      </c>
      <c r="I1136" s="220" t="s">
        <v>1199</v>
      </c>
      <c r="J1136" s="222">
        <f>'[15]Shell Trinidad Central Block Lt'!$E28/[4]Sheet1!$D$367</f>
        <v>7254767.7630023817</v>
      </c>
      <c r="K1136" s="220" t="s">
        <v>999</v>
      </c>
      <c r="L1136" s="255">
        <v>0</v>
      </c>
    </row>
    <row r="1137" spans="2:12" s="220" customFormat="1" ht="15.5" x14ac:dyDescent="0.4">
      <c r="B1137" s="220" t="str">
        <f>VLOOKUP(C1137,[1]!Companies[#Data],3,FALSE)</f>
        <v>000121807-9</v>
      </c>
      <c r="C1137" s="261" t="str">
        <f t="shared" si="37"/>
        <v xml:space="preserve">Shell Trinidad Central Block Limited </v>
      </c>
      <c r="D1137" s="238" t="s">
        <v>1968</v>
      </c>
      <c r="E1137" s="221" t="s">
        <v>2108</v>
      </c>
      <c r="F1137" s="220" t="s">
        <v>996</v>
      </c>
      <c r="G1137" s="220" t="s">
        <v>996</v>
      </c>
      <c r="H1137" s="261" t="str">
        <f>Table10[[#This Row],[Company]]</f>
        <v xml:space="preserve">Shell Trinidad Central Block Limited </v>
      </c>
      <c r="I1137" s="220" t="s">
        <v>1199</v>
      </c>
      <c r="J1137" s="222">
        <f>'[15]Shell Trinidad Central Block Lt'!$E29/[4]Sheet1!$D$367</f>
        <v>113013.20845564963</v>
      </c>
      <c r="K1137" s="220" t="s">
        <v>999</v>
      </c>
      <c r="L1137" s="255">
        <v>0</v>
      </c>
    </row>
    <row r="1138" spans="2:12" s="220" customFormat="1" ht="15.5" x14ac:dyDescent="0.4">
      <c r="B1138" s="220" t="str">
        <f>VLOOKUP(C1138,[1]!Companies[#Data],3,FALSE)</f>
        <v>000121807-9</v>
      </c>
      <c r="C1138" s="261" t="str">
        <f t="shared" si="37"/>
        <v xml:space="preserve">Shell Trinidad Central Block Limited </v>
      </c>
      <c r="D1138" s="238" t="s">
        <v>1968</v>
      </c>
      <c r="E1138" s="221" t="s">
        <v>2083</v>
      </c>
      <c r="F1138" s="220" t="s">
        <v>996</v>
      </c>
      <c r="G1138" s="220" t="s">
        <v>996</v>
      </c>
      <c r="H1138" s="261" t="str">
        <f>Table10[[#This Row],[Company]]</f>
        <v xml:space="preserve">Shell Trinidad Central Block Limited </v>
      </c>
      <c r="I1138" s="220" t="s">
        <v>1199</v>
      </c>
      <c r="J1138" s="222">
        <f>'[15]Shell Trinidad Central Block Lt'!$E30/[4]Sheet1!$D$367</f>
        <v>0</v>
      </c>
      <c r="K1138" s="220" t="s">
        <v>999</v>
      </c>
      <c r="L1138" s="255">
        <v>0</v>
      </c>
    </row>
    <row r="1139" spans="2:12" s="220" customFormat="1" ht="15.5" x14ac:dyDescent="0.4">
      <c r="B1139" s="220" t="str">
        <f>VLOOKUP(C1139,[1]!Companies[#Data],3,FALSE)</f>
        <v>000121807-9</v>
      </c>
      <c r="C1139" s="261" t="str">
        <f t="shared" si="37"/>
        <v xml:space="preserve">Shell Trinidad Central Block Limited </v>
      </c>
      <c r="D1139" s="238" t="s">
        <v>1968</v>
      </c>
      <c r="E1139" s="221" t="s">
        <v>2109</v>
      </c>
      <c r="F1139" s="220" t="s">
        <v>996</v>
      </c>
      <c r="G1139" s="220" t="s">
        <v>996</v>
      </c>
      <c r="H1139" s="261" t="str">
        <f>Table10[[#This Row],[Company]]</f>
        <v xml:space="preserve">Shell Trinidad Central Block Limited </v>
      </c>
      <c r="I1139" s="220" t="s">
        <v>1199</v>
      </c>
      <c r="J1139" s="222">
        <f>'[15]Shell Trinidad Central Block Lt'!$E31/[4]Sheet1!$D$367</f>
        <v>0</v>
      </c>
      <c r="K1139" s="220" t="s">
        <v>999</v>
      </c>
      <c r="L1139" s="255">
        <v>0</v>
      </c>
    </row>
    <row r="1140" spans="2:12" s="220" customFormat="1" ht="15.5" x14ac:dyDescent="0.4">
      <c r="B1140" s="220" t="str">
        <f>VLOOKUP(C1140,[1]!Companies[#Data],3,FALSE)</f>
        <v>000121807-9</v>
      </c>
      <c r="C1140" s="261" t="str">
        <f t="shared" si="37"/>
        <v xml:space="preserve">Shell Trinidad Central Block Limited </v>
      </c>
      <c r="D1140" s="238" t="s">
        <v>1968</v>
      </c>
      <c r="E1140" s="221" t="s">
        <v>2073</v>
      </c>
      <c r="F1140" s="220" t="s">
        <v>996</v>
      </c>
      <c r="G1140" s="220" t="s">
        <v>996</v>
      </c>
      <c r="H1140" s="261" t="str">
        <f>Table10[[#This Row],[Company]]</f>
        <v xml:space="preserve">Shell Trinidad Central Block Limited </v>
      </c>
      <c r="I1140" s="220" t="s">
        <v>1199</v>
      </c>
      <c r="J1140" s="222">
        <f>'[15]Shell Trinidad Central Block Lt'!$E32/[4]Sheet1!$D$367</f>
        <v>110195.14210298295</v>
      </c>
      <c r="K1140" s="220" t="s">
        <v>999</v>
      </c>
      <c r="L1140" s="255">
        <v>0</v>
      </c>
    </row>
    <row r="1141" spans="2:12" s="220" customFormat="1" ht="31" x14ac:dyDescent="0.4">
      <c r="B1141" s="220" t="str">
        <f>VLOOKUP(C1141,[1]!Companies[#Data],3,FALSE)</f>
        <v>000121807-9</v>
      </c>
      <c r="C1141" s="261" t="str">
        <f t="shared" si="37"/>
        <v xml:space="preserve">Shell Trinidad Central Block Limited </v>
      </c>
      <c r="D1141" s="238" t="s">
        <v>1968</v>
      </c>
      <c r="E1141" s="221" t="s">
        <v>2062</v>
      </c>
      <c r="F1141" s="220" t="s">
        <v>996</v>
      </c>
      <c r="G1141" s="220" t="s">
        <v>996</v>
      </c>
      <c r="H1141" s="261" t="str">
        <f>Table10[[#This Row],[Company]]</f>
        <v xml:space="preserve">Shell Trinidad Central Block Limited </v>
      </c>
      <c r="I1141" s="220" t="s">
        <v>1199</v>
      </c>
      <c r="J1141" s="222">
        <f>'[15]Shell Trinidad Central Block Lt'!$E33/[4]Sheet1!$D$367</f>
        <v>0</v>
      </c>
      <c r="K1141" s="220" t="s">
        <v>999</v>
      </c>
      <c r="L1141" s="255">
        <v>0</v>
      </c>
    </row>
    <row r="1142" spans="2:12" s="220" customFormat="1" ht="15.5" x14ac:dyDescent="0.4">
      <c r="B1142" s="220" t="str">
        <f>VLOOKUP(C1142,[1]!Companies[#Data],3,FALSE)</f>
        <v>000121807-9</v>
      </c>
      <c r="C1142" s="261" t="str">
        <f t="shared" si="37"/>
        <v xml:space="preserve">Shell Trinidad Central Block Limited </v>
      </c>
      <c r="D1142" s="238" t="s">
        <v>1968</v>
      </c>
      <c r="E1142" s="221" t="s">
        <v>2110</v>
      </c>
      <c r="F1142" s="220" t="s">
        <v>996</v>
      </c>
      <c r="G1142" s="220" t="s">
        <v>996</v>
      </c>
      <c r="H1142" s="261" t="str">
        <f>Table10[[#This Row],[Company]]</f>
        <v xml:space="preserve">Shell Trinidad Central Block Limited </v>
      </c>
      <c r="I1142" s="220" t="s">
        <v>1199</v>
      </c>
      <c r="J1142" s="222">
        <f>'[15]Shell Trinidad Central Block Lt'!$E34/[4]Sheet1!$D$367</f>
        <v>0</v>
      </c>
      <c r="K1142" s="220" t="s">
        <v>999</v>
      </c>
      <c r="L1142" s="255">
        <v>0</v>
      </c>
    </row>
    <row r="1143" spans="2:12" s="220" customFormat="1" ht="15.5" x14ac:dyDescent="0.4">
      <c r="B1143" s="220" t="str">
        <f>VLOOKUP(C1143,[1]!Companies[#Data],3,FALSE)</f>
        <v>000121807-9</v>
      </c>
      <c r="C1143" s="261" t="str">
        <f t="shared" si="37"/>
        <v xml:space="preserve">Shell Trinidad Central Block Limited </v>
      </c>
      <c r="D1143" s="238" t="s">
        <v>1968</v>
      </c>
      <c r="E1143" s="221" t="s">
        <v>2111</v>
      </c>
      <c r="F1143" s="220" t="s">
        <v>996</v>
      </c>
      <c r="G1143" s="220" t="s">
        <v>996</v>
      </c>
      <c r="H1143" s="261" t="str">
        <f>Table10[[#This Row],[Company]]</f>
        <v xml:space="preserve">Shell Trinidad Central Block Limited </v>
      </c>
      <c r="I1143" s="220" t="s">
        <v>1199</v>
      </c>
      <c r="J1143" s="222">
        <f>'[15]Shell Trinidad Central Block Lt'!$E35/[4]Sheet1!$D$367</f>
        <v>0</v>
      </c>
      <c r="K1143" s="220" t="s">
        <v>999</v>
      </c>
      <c r="L1143" s="255">
        <v>0</v>
      </c>
    </row>
    <row r="1144" spans="2:12" s="220" customFormat="1" ht="15.5" x14ac:dyDescent="0.4">
      <c r="B1144" s="220" t="str">
        <f>VLOOKUP(C1144,[1]!Companies[#Data],3,FALSE)</f>
        <v>000121807-9</v>
      </c>
      <c r="C1144" s="261" t="str">
        <f t="shared" si="37"/>
        <v xml:space="preserve">Shell Trinidad Central Block Limited </v>
      </c>
      <c r="D1144" s="238" t="s">
        <v>1968</v>
      </c>
      <c r="E1144" s="221" t="s">
        <v>2112</v>
      </c>
      <c r="F1144" s="220" t="s">
        <v>996</v>
      </c>
      <c r="G1144" s="220" t="s">
        <v>996</v>
      </c>
      <c r="H1144" s="261" t="str">
        <f>Table10[[#This Row],[Company]]</f>
        <v xml:space="preserve">Shell Trinidad Central Block Limited </v>
      </c>
      <c r="I1144" s="220" t="s">
        <v>1199</v>
      </c>
      <c r="J1144" s="222">
        <f>'[15]Shell Trinidad Central Block Lt'!$E36/[4]Sheet1!$D$367</f>
        <v>0</v>
      </c>
      <c r="K1144" s="220" t="s">
        <v>999</v>
      </c>
      <c r="L1144" s="255">
        <v>0</v>
      </c>
    </row>
    <row r="1145" spans="2:12" s="220" customFormat="1" ht="15.5" x14ac:dyDescent="0.4">
      <c r="B1145" s="220" t="str">
        <f>VLOOKUP(C1145,[1]!Companies[#Data],3,FALSE)</f>
        <v>000121807-9</v>
      </c>
      <c r="C1145" s="261" t="str">
        <f t="shared" si="37"/>
        <v xml:space="preserve">Shell Trinidad Central Block Limited </v>
      </c>
      <c r="D1145" s="238" t="s">
        <v>1968</v>
      </c>
      <c r="E1145" s="221" t="s">
        <v>2113</v>
      </c>
      <c r="F1145" s="220" t="s">
        <v>996</v>
      </c>
      <c r="G1145" s="220" t="s">
        <v>996</v>
      </c>
      <c r="H1145" s="261" t="str">
        <f>Table10[[#This Row],[Company]]</f>
        <v xml:space="preserve">Shell Trinidad Central Block Limited </v>
      </c>
      <c r="I1145" s="220" t="s">
        <v>1199</v>
      </c>
      <c r="J1145" s="222">
        <f>'[15]Shell Trinidad Central Block Lt'!$E37/[4]Sheet1!$D$367</f>
        <v>0</v>
      </c>
      <c r="K1145" s="220" t="s">
        <v>999</v>
      </c>
      <c r="L1145" s="255">
        <v>0</v>
      </c>
    </row>
    <row r="1146" spans="2:12" s="220" customFormat="1" ht="15.5" x14ac:dyDescent="0.4">
      <c r="B1146" s="220" t="str">
        <f>VLOOKUP(C1146,[1]!Companies[#Data],3,FALSE)</f>
        <v>000121807-9</v>
      </c>
      <c r="C1146" s="261" t="str">
        <f t="shared" si="37"/>
        <v xml:space="preserve">Shell Trinidad Central Block Limited </v>
      </c>
      <c r="D1146" s="238" t="s">
        <v>1968</v>
      </c>
      <c r="E1146" s="221" t="s">
        <v>2074</v>
      </c>
      <c r="F1146" s="220" t="s">
        <v>996</v>
      </c>
      <c r="G1146" s="220" t="s">
        <v>996</v>
      </c>
      <c r="H1146" s="261" t="str">
        <f>Table10[[#This Row],[Company]]</f>
        <v xml:space="preserve">Shell Trinidad Central Block Limited </v>
      </c>
      <c r="I1146" s="220" t="s">
        <v>1199</v>
      </c>
      <c r="J1146" s="222">
        <f>'[15]Shell Trinidad Central Block Lt'!$E38/[4]Sheet1!$D$367</f>
        <v>0</v>
      </c>
      <c r="K1146" s="220" t="s">
        <v>999</v>
      </c>
      <c r="L1146" s="255">
        <v>0</v>
      </c>
    </row>
    <row r="1147" spans="2:12" s="220" customFormat="1" ht="15.5" x14ac:dyDescent="0.4">
      <c r="B1147" s="220" t="str">
        <f>VLOOKUP(C1147,[1]!Companies[#Data],3,FALSE)</f>
        <v>000121807-9</v>
      </c>
      <c r="C1147" s="261" t="str">
        <f t="shared" si="37"/>
        <v xml:space="preserve">Shell Trinidad Central Block Limited </v>
      </c>
      <c r="D1147" s="238" t="s">
        <v>1968</v>
      </c>
      <c r="E1147" s="221" t="s">
        <v>2064</v>
      </c>
      <c r="F1147" s="220" t="s">
        <v>996</v>
      </c>
      <c r="G1147" s="220" t="s">
        <v>996</v>
      </c>
      <c r="H1147" s="261" t="str">
        <f>Table10[[#This Row],[Company]]</f>
        <v xml:space="preserve">Shell Trinidad Central Block Limited </v>
      </c>
      <c r="I1147" s="220" t="s">
        <v>1199</v>
      </c>
      <c r="J1147" s="222">
        <f>'[15]Shell Trinidad Central Block Lt'!$E39/[4]Sheet1!$D$367</f>
        <v>0</v>
      </c>
      <c r="K1147" s="220" t="s">
        <v>999</v>
      </c>
      <c r="L1147" s="255">
        <v>0</v>
      </c>
    </row>
    <row r="1148" spans="2:12" s="220" customFormat="1" ht="15.5" x14ac:dyDescent="0.4">
      <c r="B1148" s="220" t="str">
        <f>VLOOKUP(C1148,[1]!Companies[#Data],3,FALSE)</f>
        <v>000121807-9</v>
      </c>
      <c r="C1148" s="261" t="str">
        <f t="shared" si="37"/>
        <v xml:space="preserve">Shell Trinidad Central Block Limited </v>
      </c>
      <c r="D1148" s="238" t="s">
        <v>1968</v>
      </c>
      <c r="E1148" s="221" t="s">
        <v>2065</v>
      </c>
      <c r="F1148" s="220" t="s">
        <v>996</v>
      </c>
      <c r="G1148" s="220" t="s">
        <v>996</v>
      </c>
      <c r="H1148" s="261" t="str">
        <f>Table10[[#This Row],[Company]]</f>
        <v xml:space="preserve">Shell Trinidad Central Block Limited </v>
      </c>
      <c r="I1148" s="220" t="s">
        <v>1199</v>
      </c>
      <c r="J1148" s="222">
        <f>'[15]Shell Trinidad Central Block Lt'!$E40/[4]Sheet1!$D$367</f>
        <v>0</v>
      </c>
      <c r="K1148" s="220" t="s">
        <v>999</v>
      </c>
      <c r="L1148" s="255">
        <v>0</v>
      </c>
    </row>
    <row r="1149" spans="2:12" s="220" customFormat="1" ht="15.5" x14ac:dyDescent="0.4">
      <c r="B1149" s="220" t="str">
        <f>VLOOKUP(C1149,[1]!Companies[#Data],3,FALSE)</f>
        <v>000121807-9</v>
      </c>
      <c r="C1149" s="261" t="str">
        <f t="shared" si="37"/>
        <v xml:space="preserve">Shell Trinidad Central Block Limited </v>
      </c>
      <c r="D1149" s="238" t="s">
        <v>1968</v>
      </c>
      <c r="E1149" s="221" t="s">
        <v>2114</v>
      </c>
      <c r="F1149" s="220" t="s">
        <v>996</v>
      </c>
      <c r="G1149" s="220" t="s">
        <v>996</v>
      </c>
      <c r="H1149" s="261" t="str">
        <f>Table10[[#This Row],[Company]]</f>
        <v xml:space="preserve">Shell Trinidad Central Block Limited </v>
      </c>
      <c r="I1149" s="220" t="s">
        <v>1199</v>
      </c>
      <c r="J1149" s="222">
        <f>'[15]Shell Trinidad Central Block Lt'!$E41/[4]Sheet1!$D$367</f>
        <v>0</v>
      </c>
      <c r="K1149" s="220" t="s">
        <v>999</v>
      </c>
      <c r="L1149" s="255">
        <v>0</v>
      </c>
    </row>
    <row r="1150" spans="2:12" s="220" customFormat="1" ht="15.5" x14ac:dyDescent="0.4">
      <c r="B1150" s="220" t="str">
        <f>VLOOKUP(C1150,[1]!Companies[#Data],3,FALSE)</f>
        <v>000121807-9</v>
      </c>
      <c r="C1150" s="261" t="str">
        <f t="shared" si="37"/>
        <v xml:space="preserve">Shell Trinidad Central Block Limited </v>
      </c>
      <c r="D1150" s="238" t="s">
        <v>1968</v>
      </c>
      <c r="E1150" s="221" t="s">
        <v>2069</v>
      </c>
      <c r="F1150" s="220" t="s">
        <v>996</v>
      </c>
      <c r="G1150" s="220" t="s">
        <v>996</v>
      </c>
      <c r="H1150" s="261" t="str">
        <f>Table10[[#This Row],[Company]]</f>
        <v xml:space="preserve">Shell Trinidad Central Block Limited </v>
      </c>
      <c r="I1150" s="220" t="s">
        <v>1199</v>
      </c>
      <c r="J1150" s="222">
        <f>'[15]Shell Trinidad Central Block Lt'!$E42/[4]Sheet1!$D$367</f>
        <v>0</v>
      </c>
      <c r="K1150" s="220" t="s">
        <v>999</v>
      </c>
      <c r="L1150" s="255">
        <v>0</v>
      </c>
    </row>
    <row r="1151" spans="2:12" s="220" customFormat="1" ht="15.5" x14ac:dyDescent="0.4">
      <c r="B1151" s="220" t="str">
        <f>VLOOKUP(C1151,[1]!Companies[#Data],3,FALSE)</f>
        <v>000121807-9</v>
      </c>
      <c r="C1151" s="261" t="str">
        <f t="shared" si="37"/>
        <v xml:space="preserve">Shell Trinidad Central Block Limited </v>
      </c>
      <c r="D1151" s="238" t="s">
        <v>1968</v>
      </c>
      <c r="E1151" s="221" t="s">
        <v>2070</v>
      </c>
      <c r="F1151" s="220" t="s">
        <v>996</v>
      </c>
      <c r="G1151" s="220" t="s">
        <v>996</v>
      </c>
      <c r="H1151" s="261" t="str">
        <f>Table10[[#This Row],[Company]]</f>
        <v xml:space="preserve">Shell Trinidad Central Block Limited </v>
      </c>
      <c r="I1151" s="220" t="s">
        <v>1199</v>
      </c>
      <c r="J1151" s="222">
        <f>'[15]Shell Trinidad Central Block Lt'!$E43/[4]Sheet1!$D$367</f>
        <v>0</v>
      </c>
      <c r="K1151" s="220" t="s">
        <v>999</v>
      </c>
      <c r="L1151" s="255">
        <v>0</v>
      </c>
    </row>
    <row r="1152" spans="2:12" s="220" customFormat="1" ht="15.5" x14ac:dyDescent="0.4">
      <c r="B1152" s="220" t="str">
        <f>VLOOKUP(C1152,[1]!Companies[#Data],3,FALSE)</f>
        <v>000121807-9</v>
      </c>
      <c r="C1152" s="261" t="str">
        <f t="shared" si="37"/>
        <v xml:space="preserve">Shell Trinidad Central Block Limited </v>
      </c>
      <c r="D1152" s="238" t="s">
        <v>1968</v>
      </c>
      <c r="E1152" s="221" t="s">
        <v>2115</v>
      </c>
      <c r="F1152" s="220" t="s">
        <v>996</v>
      </c>
      <c r="G1152" s="220" t="s">
        <v>996</v>
      </c>
      <c r="H1152" s="261" t="str">
        <f>Table10[[#This Row],[Company]]</f>
        <v xml:space="preserve">Shell Trinidad Central Block Limited </v>
      </c>
      <c r="I1152" s="220" t="s">
        <v>1199</v>
      </c>
      <c r="J1152" s="222">
        <f>'[15]Shell Trinidad Central Block Lt'!$E44/[4]Sheet1!$D$367</f>
        <v>0</v>
      </c>
      <c r="K1152" s="220" t="s">
        <v>999</v>
      </c>
      <c r="L1152" s="255">
        <v>0</v>
      </c>
    </row>
    <row r="1153" spans="2:12" s="220" customFormat="1" ht="15.5" x14ac:dyDescent="0.4">
      <c r="B1153" s="220" t="str">
        <f>VLOOKUP(C1153,[1]!Companies[#Data],3,FALSE)</f>
        <v>000121807-9</v>
      </c>
      <c r="C1153" s="261" t="str">
        <f t="shared" si="37"/>
        <v xml:space="preserve">Shell Trinidad Central Block Limited </v>
      </c>
      <c r="D1153" s="238" t="s">
        <v>1968</v>
      </c>
      <c r="E1153" s="221" t="s">
        <v>2072</v>
      </c>
      <c r="F1153" s="220" t="s">
        <v>996</v>
      </c>
      <c r="G1153" s="220" t="s">
        <v>996</v>
      </c>
      <c r="H1153" s="261" t="str">
        <f>Table10[[#This Row],[Company]]</f>
        <v xml:space="preserve">Shell Trinidad Central Block Limited </v>
      </c>
      <c r="I1153" s="220" t="s">
        <v>1199</v>
      </c>
      <c r="J1153" s="222">
        <f>'[15]Shell Trinidad Central Block Lt'!$E45/[4]Sheet1!$D$367</f>
        <v>0</v>
      </c>
      <c r="K1153" s="220" t="s">
        <v>999</v>
      </c>
      <c r="L1153" s="255">
        <v>0</v>
      </c>
    </row>
    <row r="1154" spans="2:12" s="220" customFormat="1" ht="15.5" x14ac:dyDescent="0.4">
      <c r="B1154" s="220" t="str">
        <f>VLOOKUP(C1154,[1]!Companies[#Data],3,FALSE)</f>
        <v>000121807-9</v>
      </c>
      <c r="C1154" s="261" t="str">
        <f t="shared" si="37"/>
        <v xml:space="preserve">Shell Trinidad Central Block Limited </v>
      </c>
      <c r="D1154" s="220" t="s">
        <v>2081</v>
      </c>
      <c r="E1154" s="221" t="s">
        <v>2116</v>
      </c>
      <c r="F1154" s="220" t="s">
        <v>996</v>
      </c>
      <c r="G1154" s="220" t="s">
        <v>996</v>
      </c>
      <c r="H1154" s="261" t="str">
        <f>Table10[[#This Row],[Company]]</f>
        <v xml:space="preserve">Shell Trinidad Central Block Limited </v>
      </c>
      <c r="I1154" s="220" t="s">
        <v>1199</v>
      </c>
      <c r="J1154" s="222">
        <f>'[15]Shell Trinidad Central Block Lt'!$E$50/[4]Sheet1!$D$367</f>
        <v>0</v>
      </c>
      <c r="K1154" s="220" t="s">
        <v>999</v>
      </c>
      <c r="L1154" s="255">
        <v>0</v>
      </c>
    </row>
    <row r="1155" spans="2:12" s="220" customFormat="1" ht="15.5" x14ac:dyDescent="0.4">
      <c r="B1155" s="220" t="str">
        <f>VLOOKUP(C1155,[1]!Companies[#Data],3,FALSE)</f>
        <v>100019677-0</v>
      </c>
      <c r="C1155" s="261" t="str">
        <f>'[1]Part 3 - Reporting entities'!B65</f>
        <v>Heritage Petroleum Company Limited</v>
      </c>
      <c r="D1155" s="220" t="s">
        <v>2081</v>
      </c>
      <c r="E1155" s="221" t="s">
        <v>2082</v>
      </c>
      <c r="F1155" s="220" t="s">
        <v>996</v>
      </c>
      <c r="G1155" s="220" t="s">
        <v>996</v>
      </c>
      <c r="H1155" s="261" t="str">
        <f>Table10[[#This Row],[Company]]</f>
        <v>Heritage Petroleum Company Limited</v>
      </c>
      <c r="I1155" s="220" t="s">
        <v>1199</v>
      </c>
      <c r="J1155" s="222">
        <f>'[16]Heritage Petroleum'!$E14/[4]Sheet1!$D$367</f>
        <v>217987107.47891042</v>
      </c>
      <c r="K1155" s="220" t="s">
        <v>999</v>
      </c>
      <c r="L1155" s="255">
        <v>0</v>
      </c>
    </row>
    <row r="1156" spans="2:12" s="220" customFormat="1" ht="15.5" x14ac:dyDescent="0.4">
      <c r="B1156" s="220" t="str">
        <f>VLOOKUP(C1156,[1]!Companies[#Data],3,FALSE)</f>
        <v>100019677-0</v>
      </c>
      <c r="C1156" s="261" t="str">
        <f>C1155</f>
        <v>Heritage Petroleum Company Limited</v>
      </c>
      <c r="D1156" s="220" t="s">
        <v>2081</v>
      </c>
      <c r="E1156" s="221" t="s">
        <v>2050</v>
      </c>
      <c r="F1156" s="220" t="s">
        <v>996</v>
      </c>
      <c r="G1156" s="220" t="s">
        <v>996</v>
      </c>
      <c r="H1156" s="261" t="str">
        <f>Table10[[#This Row],[Company]]</f>
        <v>Heritage Petroleum Company Limited</v>
      </c>
      <c r="I1156" s="220" t="s">
        <v>1199</v>
      </c>
      <c r="J1156" s="222">
        <f>'[16]Heritage Petroleum'!$E15/[4]Sheet1!$D$367</f>
        <v>260760742.62908912</v>
      </c>
      <c r="K1156" s="220" t="s">
        <v>999</v>
      </c>
      <c r="L1156" s="255">
        <v>0</v>
      </c>
    </row>
    <row r="1157" spans="2:12" s="220" customFormat="1" ht="15.5" x14ac:dyDescent="0.4">
      <c r="B1157" s="220" t="str">
        <f>VLOOKUP(C1157,[1]!Companies[#Data],3,FALSE)</f>
        <v>100019677-0</v>
      </c>
      <c r="C1157" s="261" t="str">
        <f t="shared" ref="C1157:C1184" si="38">C1156</f>
        <v>Heritage Petroleum Company Limited</v>
      </c>
      <c r="D1157" s="220" t="s">
        <v>2081</v>
      </c>
      <c r="E1157" s="221" t="s">
        <v>2051</v>
      </c>
      <c r="F1157" s="220" t="s">
        <v>996</v>
      </c>
      <c r="G1157" s="220" t="s">
        <v>996</v>
      </c>
      <c r="H1157" s="261" t="str">
        <f>Table10[[#This Row],[Company]]</f>
        <v>Heritage Petroleum Company Limited</v>
      </c>
      <c r="I1157" s="220" t="s">
        <v>1199</v>
      </c>
      <c r="J1157" s="222">
        <f>'[16]Heritage Petroleum'!$E16/[4]Sheet1!$D$367</f>
        <v>26634709.684695989</v>
      </c>
      <c r="K1157" s="220" t="s">
        <v>999</v>
      </c>
      <c r="L1157" s="255">
        <v>0</v>
      </c>
    </row>
    <row r="1158" spans="2:12" s="220" customFormat="1" ht="15.5" x14ac:dyDescent="0.4">
      <c r="B1158" s="220" t="str">
        <f>VLOOKUP(C1158,[1]!Companies[#Data],3,FALSE)</f>
        <v>100019677-0</v>
      </c>
      <c r="C1158" s="261" t="str">
        <f t="shared" si="38"/>
        <v>Heritage Petroleum Company Limited</v>
      </c>
      <c r="D1158" s="220" t="s">
        <v>2081</v>
      </c>
      <c r="E1158" s="221" t="s">
        <v>2049</v>
      </c>
      <c r="F1158" s="220" t="s">
        <v>996</v>
      </c>
      <c r="G1158" s="220" t="s">
        <v>996</v>
      </c>
      <c r="H1158" s="261" t="str">
        <f>Table10[[#This Row],[Company]]</f>
        <v>Heritage Petroleum Company Limited</v>
      </c>
      <c r="I1158" s="220" t="s">
        <v>1199</v>
      </c>
      <c r="J1158" s="222">
        <f>'[16]Heritage Petroleum'!$E17/[4]Sheet1!$D$367</f>
        <v>0</v>
      </c>
      <c r="K1158" s="220" t="s">
        <v>999</v>
      </c>
      <c r="L1158" s="255">
        <v>0</v>
      </c>
    </row>
    <row r="1159" spans="2:12" s="220" customFormat="1" ht="15.5" x14ac:dyDescent="0.4">
      <c r="B1159" s="220" t="str">
        <f>VLOOKUP(C1159,[1]!Companies[#Data],3,FALSE)</f>
        <v>100019677-0</v>
      </c>
      <c r="C1159" s="261" t="str">
        <f t="shared" si="38"/>
        <v>Heritage Petroleum Company Limited</v>
      </c>
      <c r="D1159" s="220" t="s">
        <v>2081</v>
      </c>
      <c r="E1159" s="221" t="s">
        <v>2057</v>
      </c>
      <c r="F1159" s="220" t="s">
        <v>996</v>
      </c>
      <c r="G1159" s="220" t="s">
        <v>996</v>
      </c>
      <c r="H1159" s="261" t="str">
        <f>Table10[[#This Row],[Company]]</f>
        <v>Heritage Petroleum Company Limited</v>
      </c>
      <c r="I1159" s="220" t="s">
        <v>1199</v>
      </c>
      <c r="J1159" s="222">
        <f>'[16]Heritage Petroleum'!$E18/[4]Sheet1!$D$367</f>
        <v>4494906.1219342491</v>
      </c>
      <c r="K1159" s="220" t="s">
        <v>999</v>
      </c>
      <c r="L1159" s="255">
        <v>0</v>
      </c>
    </row>
    <row r="1160" spans="2:12" s="220" customFormat="1" ht="15.5" x14ac:dyDescent="0.4">
      <c r="B1160" s="220" t="str">
        <f>VLOOKUP(C1160,[1]!Companies[#Data],3,FALSE)</f>
        <v>100019677-0</v>
      </c>
      <c r="C1160" s="261" t="str">
        <f t="shared" si="38"/>
        <v>Heritage Petroleum Company Limited</v>
      </c>
      <c r="D1160" s="220" t="s">
        <v>2081</v>
      </c>
      <c r="E1160" s="221" t="s">
        <v>2054</v>
      </c>
      <c r="F1160" s="220" t="s">
        <v>996</v>
      </c>
      <c r="G1160" s="220" t="s">
        <v>996</v>
      </c>
      <c r="H1160" s="261" t="str">
        <f>Table10[[#This Row],[Company]]</f>
        <v>Heritage Petroleum Company Limited</v>
      </c>
      <c r="I1160" s="220" t="s">
        <v>1199</v>
      </c>
      <c r="J1160" s="222">
        <f>'[16]Heritage Petroleum'!$E19/[4]Sheet1!$D$367</f>
        <v>0</v>
      </c>
      <c r="K1160" s="220" t="s">
        <v>999</v>
      </c>
      <c r="L1160" s="255">
        <v>0</v>
      </c>
    </row>
    <row r="1161" spans="2:12" s="220" customFormat="1" ht="31" x14ac:dyDescent="0.4">
      <c r="B1161" s="220" t="str">
        <f>VLOOKUP(C1161,[1]!Companies[#Data],3,FALSE)</f>
        <v>100019677-0</v>
      </c>
      <c r="C1161" s="261" t="str">
        <f t="shared" si="38"/>
        <v>Heritage Petroleum Company Limited</v>
      </c>
      <c r="D1161" s="220" t="s">
        <v>2081</v>
      </c>
      <c r="E1161" s="221" t="s">
        <v>2048</v>
      </c>
      <c r="F1161" s="220" t="s">
        <v>996</v>
      </c>
      <c r="G1161" s="220" t="s">
        <v>996</v>
      </c>
      <c r="H1161" s="261" t="str">
        <f>Table10[[#This Row],[Company]]</f>
        <v>Heritage Petroleum Company Limited</v>
      </c>
      <c r="I1161" s="220" t="s">
        <v>1199</v>
      </c>
      <c r="J1161" s="222">
        <f>'[16]Heritage Petroleum'!$E20/[4]Sheet1!$D$367</f>
        <v>0</v>
      </c>
      <c r="K1161" s="220" t="s">
        <v>999</v>
      </c>
      <c r="L1161" s="255">
        <v>0</v>
      </c>
    </row>
    <row r="1162" spans="2:12" s="220" customFormat="1" ht="31" x14ac:dyDescent="0.4">
      <c r="B1162" s="220" t="str">
        <f>VLOOKUP(C1162,[1]!Companies[#Data],3,FALSE)</f>
        <v>100019677-0</v>
      </c>
      <c r="C1162" s="261" t="str">
        <f t="shared" si="38"/>
        <v>Heritage Petroleum Company Limited</v>
      </c>
      <c r="D1162" s="220" t="s">
        <v>2081</v>
      </c>
      <c r="E1162" s="221" t="s">
        <v>2085</v>
      </c>
      <c r="F1162" s="220" t="s">
        <v>996</v>
      </c>
      <c r="G1162" s="220" t="s">
        <v>996</v>
      </c>
      <c r="H1162" s="261" t="str">
        <f>Table10[[#This Row],[Company]]</f>
        <v>Heritage Petroleum Company Limited</v>
      </c>
      <c r="I1162" s="220" t="s">
        <v>1199</v>
      </c>
      <c r="J1162" s="222">
        <f>'[16]Heritage Petroleum'!$E21/[4]Sheet1!$D$367</f>
        <v>0</v>
      </c>
      <c r="K1162" s="220" t="s">
        <v>999</v>
      </c>
      <c r="L1162" s="255">
        <v>0</v>
      </c>
    </row>
    <row r="1163" spans="2:12" s="220" customFormat="1" ht="15.5" x14ac:dyDescent="0.4">
      <c r="B1163" s="220" t="str">
        <f>VLOOKUP(C1163,[1]!Companies[#Data],3,FALSE)</f>
        <v>100019677-0</v>
      </c>
      <c r="C1163" s="261" t="str">
        <f t="shared" si="38"/>
        <v>Heritage Petroleum Company Limited</v>
      </c>
      <c r="D1163" s="220" t="s">
        <v>2081</v>
      </c>
      <c r="E1163" s="221" t="s">
        <v>2107</v>
      </c>
      <c r="F1163" s="220" t="s">
        <v>996</v>
      </c>
      <c r="G1163" s="220" t="s">
        <v>996</v>
      </c>
      <c r="H1163" s="261" t="str">
        <f>Table10[[#This Row],[Company]]</f>
        <v>Heritage Petroleum Company Limited</v>
      </c>
      <c r="I1163" s="220" t="s">
        <v>1199</v>
      </c>
      <c r="J1163" s="222">
        <f>'[16]Heritage Petroleum'!$E22/[4]Sheet1!$D$367</f>
        <v>0</v>
      </c>
      <c r="K1163" s="220" t="s">
        <v>999</v>
      </c>
      <c r="L1163" s="255">
        <v>0</v>
      </c>
    </row>
    <row r="1164" spans="2:12" s="220" customFormat="1" ht="15.5" x14ac:dyDescent="0.4">
      <c r="B1164" s="220" t="str">
        <f>VLOOKUP(C1164,[1]!Companies[#Data],3,FALSE)</f>
        <v>100019677-0</v>
      </c>
      <c r="C1164" s="261" t="str">
        <f t="shared" si="38"/>
        <v>Heritage Petroleum Company Limited</v>
      </c>
      <c r="D1164" s="220" t="s">
        <v>2081</v>
      </c>
      <c r="E1164" s="221" t="s">
        <v>2075</v>
      </c>
      <c r="F1164" s="220" t="s">
        <v>996</v>
      </c>
      <c r="G1164" s="220" t="s">
        <v>996</v>
      </c>
      <c r="H1164" s="261" t="str">
        <f>Table10[[#This Row],[Company]]</f>
        <v>Heritage Petroleum Company Limited</v>
      </c>
      <c r="I1164" s="220" t="s">
        <v>1199</v>
      </c>
      <c r="J1164" s="222">
        <f>'[16]Heritage Petroleum'!$E23/[4]Sheet1!$D$367</f>
        <v>0</v>
      </c>
      <c r="K1164" s="220" t="s">
        <v>999</v>
      </c>
      <c r="L1164" s="255">
        <v>0</v>
      </c>
    </row>
    <row r="1165" spans="2:12" s="220" customFormat="1" ht="15.5" x14ac:dyDescent="0.4">
      <c r="B1165" s="220" t="str">
        <f>VLOOKUP(C1165,[1]!Companies[#Data],3,FALSE)</f>
        <v>100019677-0</v>
      </c>
      <c r="C1165" s="261" t="str">
        <f t="shared" si="38"/>
        <v>Heritage Petroleum Company Limited</v>
      </c>
      <c r="D1165" s="220" t="s">
        <v>2081</v>
      </c>
      <c r="E1165" s="221" t="s">
        <v>2076</v>
      </c>
      <c r="F1165" s="220" t="s">
        <v>996</v>
      </c>
      <c r="G1165" s="220" t="s">
        <v>996</v>
      </c>
      <c r="H1165" s="261" t="str">
        <f>Table10[[#This Row],[Company]]</f>
        <v>Heritage Petroleum Company Limited</v>
      </c>
      <c r="I1165" s="220" t="s">
        <v>1199</v>
      </c>
      <c r="J1165" s="222">
        <f>'[16]Heritage Petroleum'!$E24/[4]Sheet1!$D$367</f>
        <v>0</v>
      </c>
      <c r="K1165" s="220" t="s">
        <v>999</v>
      </c>
      <c r="L1165" s="255">
        <v>0</v>
      </c>
    </row>
    <row r="1166" spans="2:12" s="220" customFormat="1" ht="15.5" x14ac:dyDescent="0.4">
      <c r="B1166" s="220" t="str">
        <f>VLOOKUP(C1166,[1]!Companies[#Data],3,FALSE)</f>
        <v>100019677-0</v>
      </c>
      <c r="C1166" s="261" t="str">
        <f t="shared" si="38"/>
        <v>Heritage Petroleum Company Limited</v>
      </c>
      <c r="D1166" s="238" t="s">
        <v>1968</v>
      </c>
      <c r="E1166" s="221" t="s">
        <v>2059</v>
      </c>
      <c r="F1166" s="220" t="s">
        <v>996</v>
      </c>
      <c r="G1166" s="220" t="s">
        <v>996</v>
      </c>
      <c r="H1166" s="261" t="str">
        <f>Table10[[#This Row],[Company]]</f>
        <v>Heritage Petroleum Company Limited</v>
      </c>
      <c r="I1166" s="220" t="s">
        <v>1199</v>
      </c>
      <c r="J1166" s="222">
        <f>'[16]Heritage Petroleum'!$E28/[4]Sheet1!$D$367</f>
        <v>132662638.27789341</v>
      </c>
      <c r="K1166" s="220" t="s">
        <v>999</v>
      </c>
      <c r="L1166" s="255">
        <v>0</v>
      </c>
    </row>
    <row r="1167" spans="2:12" s="220" customFormat="1" ht="15.5" x14ac:dyDescent="0.4">
      <c r="B1167" s="220" t="str">
        <f>VLOOKUP(C1167,[1]!Companies[#Data],3,FALSE)</f>
        <v>100019677-0</v>
      </c>
      <c r="C1167" s="261" t="str">
        <f t="shared" si="38"/>
        <v>Heritage Petroleum Company Limited</v>
      </c>
      <c r="D1167" s="238" t="s">
        <v>1968</v>
      </c>
      <c r="E1167" s="221" t="s">
        <v>2108</v>
      </c>
      <c r="F1167" s="220" t="s">
        <v>996</v>
      </c>
      <c r="G1167" s="220" t="s">
        <v>996</v>
      </c>
      <c r="H1167" s="261" t="str">
        <f>Table10[[#This Row],[Company]]</f>
        <v>Heritage Petroleum Company Limited</v>
      </c>
      <c r="I1167" s="220" t="s">
        <v>1199</v>
      </c>
      <c r="J1167" s="222">
        <f>'[16]Heritage Petroleum'!$E29/[4]Sheet1!$D$367</f>
        <v>7724196.8718116554</v>
      </c>
      <c r="K1167" s="220" t="s">
        <v>999</v>
      </c>
      <c r="L1167" s="255">
        <v>0</v>
      </c>
    </row>
    <row r="1168" spans="2:12" s="220" customFormat="1" ht="15.5" x14ac:dyDescent="0.4">
      <c r="B1168" s="220" t="str">
        <f>VLOOKUP(C1168,[1]!Companies[#Data],3,FALSE)</f>
        <v>100019677-0</v>
      </c>
      <c r="C1168" s="261" t="str">
        <f t="shared" si="38"/>
        <v>Heritage Petroleum Company Limited</v>
      </c>
      <c r="D1168" s="238" t="s">
        <v>1968</v>
      </c>
      <c r="E1168" s="221" t="s">
        <v>2083</v>
      </c>
      <c r="F1168" s="220" t="s">
        <v>996</v>
      </c>
      <c r="G1168" s="220" t="s">
        <v>996</v>
      </c>
      <c r="H1168" s="261" t="str">
        <f>Table10[[#This Row],[Company]]</f>
        <v>Heritage Petroleum Company Limited</v>
      </c>
      <c r="I1168" s="220" t="s">
        <v>1199</v>
      </c>
      <c r="J1168" s="222">
        <f>'[16]Heritage Petroleum'!$E30/[4]Sheet1!$D$367</f>
        <v>0</v>
      </c>
      <c r="K1168" s="220" t="s">
        <v>999</v>
      </c>
      <c r="L1168" s="255">
        <v>0</v>
      </c>
    </row>
    <row r="1169" spans="2:12" s="220" customFormat="1" ht="15.5" x14ac:dyDescent="0.4">
      <c r="B1169" s="220" t="str">
        <f>VLOOKUP(C1169,[1]!Companies[#Data],3,FALSE)</f>
        <v>100019677-0</v>
      </c>
      <c r="C1169" s="261" t="str">
        <f t="shared" si="38"/>
        <v>Heritage Petroleum Company Limited</v>
      </c>
      <c r="D1169" s="238" t="s">
        <v>1968</v>
      </c>
      <c r="E1169" s="221" t="s">
        <v>2109</v>
      </c>
      <c r="F1169" s="220" t="s">
        <v>996</v>
      </c>
      <c r="G1169" s="220" t="s">
        <v>996</v>
      </c>
      <c r="H1169" s="261" t="str">
        <f>Table10[[#This Row],[Company]]</f>
        <v>Heritage Petroleum Company Limited</v>
      </c>
      <c r="I1169" s="220" t="s">
        <v>1199</v>
      </c>
      <c r="J1169" s="222">
        <f>'[16]Heritage Petroleum'!$E31/[4]Sheet1!$D$367</f>
        <v>32037777.837970734</v>
      </c>
      <c r="K1169" s="220" t="s">
        <v>999</v>
      </c>
      <c r="L1169" s="255">
        <v>0</v>
      </c>
    </row>
    <row r="1170" spans="2:12" s="220" customFormat="1" ht="15.5" x14ac:dyDescent="0.4">
      <c r="B1170" s="220" t="str">
        <f>VLOOKUP(C1170,[1]!Companies[#Data],3,FALSE)</f>
        <v>100019677-0</v>
      </c>
      <c r="C1170" s="261" t="str">
        <f t="shared" si="38"/>
        <v>Heritage Petroleum Company Limited</v>
      </c>
      <c r="D1170" s="238" t="s">
        <v>1968</v>
      </c>
      <c r="E1170" s="221" t="s">
        <v>2073</v>
      </c>
      <c r="F1170" s="220" t="s">
        <v>996</v>
      </c>
      <c r="G1170" s="220" t="s">
        <v>996</v>
      </c>
      <c r="H1170" s="261" t="str">
        <f>Table10[[#This Row],[Company]]</f>
        <v>Heritage Petroleum Company Limited</v>
      </c>
      <c r="I1170" s="220" t="s">
        <v>1199</v>
      </c>
      <c r="J1170" s="222">
        <f>'[16]Heritage Petroleum'!$E32/[4]Sheet1!$D$367</f>
        <v>1314462.1021954985</v>
      </c>
      <c r="K1170" s="220" t="s">
        <v>999</v>
      </c>
      <c r="L1170" s="255">
        <v>0</v>
      </c>
    </row>
    <row r="1171" spans="2:12" s="220" customFormat="1" ht="31" x14ac:dyDescent="0.4">
      <c r="B1171" s="220" t="str">
        <f>VLOOKUP(C1171,[1]!Companies[#Data],3,FALSE)</f>
        <v>100019677-0</v>
      </c>
      <c r="C1171" s="261" t="str">
        <f t="shared" si="38"/>
        <v>Heritage Petroleum Company Limited</v>
      </c>
      <c r="D1171" s="238" t="s">
        <v>1968</v>
      </c>
      <c r="E1171" s="221" t="s">
        <v>2062</v>
      </c>
      <c r="F1171" s="220" t="s">
        <v>996</v>
      </c>
      <c r="G1171" s="220" t="s">
        <v>996</v>
      </c>
      <c r="H1171" s="261" t="str">
        <f>Table10[[#This Row],[Company]]</f>
        <v>Heritage Petroleum Company Limited</v>
      </c>
      <c r="I1171" s="220" t="s">
        <v>1199</v>
      </c>
      <c r="J1171" s="222">
        <f>'[16]Heritage Petroleum'!$E33/[4]Sheet1!$D$367</f>
        <v>0</v>
      </c>
      <c r="K1171" s="220" t="s">
        <v>999</v>
      </c>
      <c r="L1171" s="255">
        <v>0</v>
      </c>
    </row>
    <row r="1172" spans="2:12" s="220" customFormat="1" ht="15.5" x14ac:dyDescent="0.4">
      <c r="B1172" s="220" t="str">
        <f>VLOOKUP(C1172,[1]!Companies[#Data],3,FALSE)</f>
        <v>100019677-0</v>
      </c>
      <c r="C1172" s="261" t="str">
        <f t="shared" si="38"/>
        <v>Heritage Petroleum Company Limited</v>
      </c>
      <c r="D1172" s="238" t="s">
        <v>1968</v>
      </c>
      <c r="E1172" s="221" t="s">
        <v>2110</v>
      </c>
      <c r="F1172" s="220" t="s">
        <v>996</v>
      </c>
      <c r="G1172" s="220" t="s">
        <v>996</v>
      </c>
      <c r="H1172" s="261" t="str">
        <f>Table10[[#This Row],[Company]]</f>
        <v>Heritage Petroleum Company Limited</v>
      </c>
      <c r="I1172" s="220" t="s">
        <v>1199</v>
      </c>
      <c r="J1172" s="222">
        <f>'[16]Heritage Petroleum'!$E34/[4]Sheet1!$D$367</f>
        <v>0</v>
      </c>
      <c r="K1172" s="220" t="s">
        <v>999</v>
      </c>
      <c r="L1172" s="255">
        <v>0</v>
      </c>
    </row>
    <row r="1173" spans="2:12" s="220" customFormat="1" ht="15.5" x14ac:dyDescent="0.4">
      <c r="B1173" s="220" t="str">
        <f>VLOOKUP(C1173,[1]!Companies[#Data],3,FALSE)</f>
        <v>100019677-0</v>
      </c>
      <c r="C1173" s="261" t="str">
        <f t="shared" si="38"/>
        <v>Heritage Petroleum Company Limited</v>
      </c>
      <c r="D1173" s="238" t="s">
        <v>1968</v>
      </c>
      <c r="E1173" s="221" t="s">
        <v>2111</v>
      </c>
      <c r="F1173" s="220" t="s">
        <v>996</v>
      </c>
      <c r="G1173" s="220" t="s">
        <v>996</v>
      </c>
      <c r="H1173" s="261" t="str">
        <f>Table10[[#This Row],[Company]]</f>
        <v>Heritage Petroleum Company Limited</v>
      </c>
      <c r="I1173" s="220" t="s">
        <v>1199</v>
      </c>
      <c r="J1173" s="222">
        <f>'[16]Heritage Petroleum'!$E35/[4]Sheet1!$D$367</f>
        <v>0</v>
      </c>
      <c r="K1173" s="220" t="s">
        <v>999</v>
      </c>
      <c r="L1173" s="255">
        <v>0</v>
      </c>
    </row>
    <row r="1174" spans="2:12" s="220" customFormat="1" ht="15.5" x14ac:dyDescent="0.4">
      <c r="B1174" s="220" t="str">
        <f>VLOOKUP(C1174,[1]!Companies[#Data],3,FALSE)</f>
        <v>100019677-0</v>
      </c>
      <c r="C1174" s="261" t="str">
        <f t="shared" si="38"/>
        <v>Heritage Petroleum Company Limited</v>
      </c>
      <c r="D1174" s="238" t="s">
        <v>1968</v>
      </c>
      <c r="E1174" s="221" t="s">
        <v>2112</v>
      </c>
      <c r="F1174" s="220" t="s">
        <v>996</v>
      </c>
      <c r="G1174" s="220" t="s">
        <v>996</v>
      </c>
      <c r="H1174" s="261" t="str">
        <f>Table10[[#This Row],[Company]]</f>
        <v>Heritage Petroleum Company Limited</v>
      </c>
      <c r="I1174" s="220" t="s">
        <v>1199</v>
      </c>
      <c r="J1174" s="222">
        <f>'[16]Heritage Petroleum'!$E36/[4]Sheet1!$D$367</f>
        <v>0</v>
      </c>
      <c r="K1174" s="220" t="s">
        <v>999</v>
      </c>
      <c r="L1174" s="255">
        <v>0</v>
      </c>
    </row>
    <row r="1175" spans="2:12" s="220" customFormat="1" ht="15.5" x14ac:dyDescent="0.4">
      <c r="B1175" s="220" t="str">
        <f>VLOOKUP(C1175,[1]!Companies[#Data],3,FALSE)</f>
        <v>100019677-0</v>
      </c>
      <c r="C1175" s="261" t="str">
        <f t="shared" si="38"/>
        <v>Heritage Petroleum Company Limited</v>
      </c>
      <c r="D1175" s="238" t="s">
        <v>1968</v>
      </c>
      <c r="E1175" s="221" t="s">
        <v>2113</v>
      </c>
      <c r="F1175" s="220" t="s">
        <v>996</v>
      </c>
      <c r="G1175" s="220" t="s">
        <v>996</v>
      </c>
      <c r="H1175" s="261" t="str">
        <f>Table10[[#This Row],[Company]]</f>
        <v>Heritage Petroleum Company Limited</v>
      </c>
      <c r="I1175" s="220" t="s">
        <v>1199</v>
      </c>
      <c r="J1175" s="222">
        <f>'[16]Heritage Petroleum'!$E37/[4]Sheet1!$D$367</f>
        <v>3295294.1000593398</v>
      </c>
      <c r="K1175" s="220" t="s">
        <v>999</v>
      </c>
      <c r="L1175" s="255">
        <v>0</v>
      </c>
    </row>
    <row r="1176" spans="2:12" s="220" customFormat="1" ht="15.5" x14ac:dyDescent="0.4">
      <c r="B1176" s="220" t="str">
        <f>VLOOKUP(C1176,[1]!Companies[#Data],3,FALSE)</f>
        <v>100019677-0</v>
      </c>
      <c r="C1176" s="261" t="str">
        <f t="shared" si="38"/>
        <v>Heritage Petroleum Company Limited</v>
      </c>
      <c r="D1176" s="238" t="s">
        <v>1968</v>
      </c>
      <c r="E1176" s="221" t="s">
        <v>2074</v>
      </c>
      <c r="F1176" s="220" t="s">
        <v>996</v>
      </c>
      <c r="G1176" s="220" t="s">
        <v>996</v>
      </c>
      <c r="H1176" s="261" t="str">
        <f>Table10[[#This Row],[Company]]</f>
        <v>Heritage Petroleum Company Limited</v>
      </c>
      <c r="I1176" s="220" t="s">
        <v>1199</v>
      </c>
      <c r="J1176" s="222">
        <f>'[16]Heritage Petroleum'!$E38/[4]Sheet1!$D$367</f>
        <v>0</v>
      </c>
      <c r="K1176" s="220" t="s">
        <v>999</v>
      </c>
      <c r="L1176" s="255">
        <v>0</v>
      </c>
    </row>
    <row r="1177" spans="2:12" s="220" customFormat="1" ht="15.5" x14ac:dyDescent="0.4">
      <c r="B1177" s="220" t="str">
        <f>VLOOKUP(C1177,[1]!Companies[#Data],3,FALSE)</f>
        <v>100019677-0</v>
      </c>
      <c r="C1177" s="261" t="str">
        <f t="shared" si="38"/>
        <v>Heritage Petroleum Company Limited</v>
      </c>
      <c r="D1177" s="238" t="s">
        <v>1968</v>
      </c>
      <c r="E1177" s="221" t="s">
        <v>2064</v>
      </c>
      <c r="F1177" s="220" t="s">
        <v>996</v>
      </c>
      <c r="G1177" s="220" t="s">
        <v>996</v>
      </c>
      <c r="H1177" s="261" t="str">
        <f>Table10[[#This Row],[Company]]</f>
        <v>Heritage Petroleum Company Limited</v>
      </c>
      <c r="I1177" s="220" t="s">
        <v>1199</v>
      </c>
      <c r="J1177" s="222">
        <f>'[16]Heritage Petroleum'!$E39/[4]Sheet1!$D$367</f>
        <v>132754.03042398585</v>
      </c>
      <c r="K1177" s="220" t="s">
        <v>999</v>
      </c>
      <c r="L1177" s="255">
        <v>0</v>
      </c>
    </row>
    <row r="1178" spans="2:12" s="220" customFormat="1" ht="15.5" x14ac:dyDescent="0.4">
      <c r="B1178" s="220" t="str">
        <f>VLOOKUP(C1178,[1]!Companies[#Data],3,FALSE)</f>
        <v>100019677-0</v>
      </c>
      <c r="C1178" s="261" t="str">
        <f t="shared" si="38"/>
        <v>Heritage Petroleum Company Limited</v>
      </c>
      <c r="D1178" s="238" t="s">
        <v>1968</v>
      </c>
      <c r="E1178" s="221" t="s">
        <v>2065</v>
      </c>
      <c r="F1178" s="220" t="s">
        <v>996</v>
      </c>
      <c r="G1178" s="220" t="s">
        <v>996</v>
      </c>
      <c r="H1178" s="261" t="str">
        <f>Table10[[#This Row],[Company]]</f>
        <v>Heritage Petroleum Company Limited</v>
      </c>
      <c r="I1178" s="220" t="s">
        <v>1199</v>
      </c>
      <c r="J1178" s="222">
        <f>'[16]Heritage Petroleum'!$E40/[4]Sheet1!$D$367</f>
        <v>132754.03042398585</v>
      </c>
      <c r="K1178" s="220" t="s">
        <v>999</v>
      </c>
      <c r="L1178" s="255">
        <v>0</v>
      </c>
    </row>
    <row r="1179" spans="2:12" s="220" customFormat="1" ht="15.5" x14ac:dyDescent="0.4">
      <c r="B1179" s="220" t="str">
        <f>VLOOKUP(C1179,[1]!Companies[#Data],3,FALSE)</f>
        <v>100019677-0</v>
      </c>
      <c r="C1179" s="261" t="str">
        <f t="shared" si="38"/>
        <v>Heritage Petroleum Company Limited</v>
      </c>
      <c r="D1179" s="238" t="s">
        <v>1968</v>
      </c>
      <c r="E1179" s="221" t="s">
        <v>2114</v>
      </c>
      <c r="F1179" s="220" t="s">
        <v>996</v>
      </c>
      <c r="G1179" s="220" t="s">
        <v>996</v>
      </c>
      <c r="H1179" s="261" t="str">
        <f>Table10[[#This Row],[Company]]</f>
        <v>Heritage Petroleum Company Limited</v>
      </c>
      <c r="I1179" s="220" t="s">
        <v>1199</v>
      </c>
      <c r="J1179" s="222">
        <f>'[16]Heritage Petroleum'!$E41/[4]Sheet1!$D$367</f>
        <v>0</v>
      </c>
      <c r="K1179" s="220" t="s">
        <v>999</v>
      </c>
      <c r="L1179" s="255">
        <v>0</v>
      </c>
    </row>
    <row r="1180" spans="2:12" s="220" customFormat="1" ht="15.5" x14ac:dyDescent="0.4">
      <c r="B1180" s="220" t="str">
        <f>VLOOKUP(C1180,[1]!Companies[#Data],3,FALSE)</f>
        <v>100019677-0</v>
      </c>
      <c r="C1180" s="261" t="str">
        <f t="shared" si="38"/>
        <v>Heritage Petroleum Company Limited</v>
      </c>
      <c r="D1180" s="238" t="s">
        <v>1968</v>
      </c>
      <c r="E1180" s="221" t="s">
        <v>2069</v>
      </c>
      <c r="F1180" s="220" t="s">
        <v>996</v>
      </c>
      <c r="G1180" s="220" t="s">
        <v>996</v>
      </c>
      <c r="H1180" s="261" t="str">
        <f>Table10[[#This Row],[Company]]</f>
        <v>Heritage Petroleum Company Limited</v>
      </c>
      <c r="I1180" s="220" t="s">
        <v>1199</v>
      </c>
      <c r="J1180" s="222">
        <f>'[16]Heritage Petroleum'!$E42/[4]Sheet1!$D$367</f>
        <v>0</v>
      </c>
      <c r="K1180" s="220" t="s">
        <v>999</v>
      </c>
      <c r="L1180" s="255">
        <v>0</v>
      </c>
    </row>
    <row r="1181" spans="2:12" s="220" customFormat="1" ht="15.5" x14ac:dyDescent="0.4">
      <c r="B1181" s="220" t="str">
        <f>VLOOKUP(C1181,[1]!Companies[#Data],3,FALSE)</f>
        <v>100019677-0</v>
      </c>
      <c r="C1181" s="261" t="str">
        <f t="shared" si="38"/>
        <v>Heritage Petroleum Company Limited</v>
      </c>
      <c r="D1181" s="238" t="s">
        <v>1968</v>
      </c>
      <c r="E1181" s="221" t="s">
        <v>2070</v>
      </c>
      <c r="F1181" s="220" t="s">
        <v>996</v>
      </c>
      <c r="G1181" s="220" t="s">
        <v>996</v>
      </c>
      <c r="H1181" s="261" t="str">
        <f>Table10[[#This Row],[Company]]</f>
        <v>Heritage Petroleum Company Limited</v>
      </c>
      <c r="I1181" s="220" t="s">
        <v>1199</v>
      </c>
      <c r="J1181" s="222">
        <f>'[16]Heritage Petroleum'!$E43/[4]Sheet1!$D$367</f>
        <v>132754.03042398585</v>
      </c>
      <c r="K1181" s="220" t="s">
        <v>999</v>
      </c>
      <c r="L1181" s="255">
        <v>0</v>
      </c>
    </row>
    <row r="1182" spans="2:12" s="220" customFormat="1" ht="15.5" x14ac:dyDescent="0.4">
      <c r="B1182" s="220" t="str">
        <f>VLOOKUP(C1182,[1]!Companies[#Data],3,FALSE)</f>
        <v>100019677-0</v>
      </c>
      <c r="C1182" s="261" t="str">
        <f t="shared" si="38"/>
        <v>Heritage Petroleum Company Limited</v>
      </c>
      <c r="D1182" s="238" t="s">
        <v>1968</v>
      </c>
      <c r="E1182" s="221" t="s">
        <v>2115</v>
      </c>
      <c r="F1182" s="220" t="s">
        <v>996</v>
      </c>
      <c r="G1182" s="220" t="s">
        <v>996</v>
      </c>
      <c r="H1182" s="261" t="str">
        <f>Table10[[#This Row],[Company]]</f>
        <v>Heritage Petroleum Company Limited</v>
      </c>
      <c r="I1182" s="220" t="s">
        <v>1199</v>
      </c>
      <c r="J1182" s="222">
        <f>'[16]Heritage Petroleum'!$E44/[4]Sheet1!$D$367</f>
        <v>0</v>
      </c>
      <c r="K1182" s="220" t="s">
        <v>999</v>
      </c>
      <c r="L1182" s="255">
        <v>0</v>
      </c>
    </row>
    <row r="1183" spans="2:12" s="220" customFormat="1" ht="15.5" x14ac:dyDescent="0.4">
      <c r="B1183" s="220" t="str">
        <f>VLOOKUP(C1183,[1]!Companies[#Data],3,FALSE)</f>
        <v>100019677-0</v>
      </c>
      <c r="C1183" s="261" t="str">
        <f t="shared" si="38"/>
        <v>Heritage Petroleum Company Limited</v>
      </c>
      <c r="D1183" s="238" t="s">
        <v>1968</v>
      </c>
      <c r="E1183" s="221" t="s">
        <v>2072</v>
      </c>
      <c r="F1183" s="220" t="s">
        <v>996</v>
      </c>
      <c r="G1183" s="220" t="s">
        <v>996</v>
      </c>
      <c r="H1183" s="261" t="str">
        <f>Table10[[#This Row],[Company]]</f>
        <v>Heritage Petroleum Company Limited</v>
      </c>
      <c r="I1183" s="220" t="s">
        <v>1199</v>
      </c>
      <c r="J1183" s="222">
        <f>'[16]Heritage Petroleum'!$E45/[4]Sheet1!$D$367</f>
        <v>0</v>
      </c>
      <c r="K1183" s="220" t="s">
        <v>999</v>
      </c>
      <c r="L1183" s="255">
        <v>0</v>
      </c>
    </row>
    <row r="1184" spans="2:12" s="220" customFormat="1" ht="15.5" x14ac:dyDescent="0.4">
      <c r="B1184" s="220" t="str">
        <f>VLOOKUP(C1184,[1]!Companies[#Data],3,FALSE)</f>
        <v>100019677-0</v>
      </c>
      <c r="C1184" s="261" t="str">
        <f t="shared" si="38"/>
        <v>Heritage Petroleum Company Limited</v>
      </c>
      <c r="D1184" s="220" t="s">
        <v>2081</v>
      </c>
      <c r="E1184" s="221" t="s">
        <v>2116</v>
      </c>
      <c r="F1184" s="220" t="s">
        <v>996</v>
      </c>
      <c r="G1184" s="220" t="s">
        <v>996</v>
      </c>
      <c r="H1184" s="261" t="str">
        <f>Table10[[#This Row],[Company]]</f>
        <v>Heritage Petroleum Company Limited</v>
      </c>
      <c r="I1184" s="220" t="s">
        <v>1199</v>
      </c>
      <c r="J1184" s="222">
        <f>'[16]Heritage Petroleum'!$E$50/[4]Sheet1!$D$367</f>
        <v>0</v>
      </c>
      <c r="K1184" s="220" t="s">
        <v>999</v>
      </c>
      <c r="L1184" s="255">
        <v>0</v>
      </c>
    </row>
    <row r="1185" spans="2:12" s="220" customFormat="1" ht="15.5" x14ac:dyDescent="0.4">
      <c r="B1185" s="220" t="str">
        <f>VLOOKUP(C1185,[1]!Companies[#Data],3,FALSE)</f>
        <v>000125369-4</v>
      </c>
      <c r="C1185" s="261" t="str">
        <f>'[1]Part 3 - Reporting entities'!B66</f>
        <v>Petroleum Contracting Services Limited</v>
      </c>
      <c r="D1185" s="220" t="s">
        <v>2081</v>
      </c>
      <c r="E1185" s="221" t="s">
        <v>2082</v>
      </c>
      <c r="F1185" s="220" t="s">
        <v>996</v>
      </c>
      <c r="G1185" s="220" t="s">
        <v>996</v>
      </c>
      <c r="H1185" s="261" t="str">
        <f>Table10[[#This Row],[Company]]</f>
        <v>Petroleum Contracting Services Limited</v>
      </c>
      <c r="I1185" s="220" t="s">
        <v>1199</v>
      </c>
      <c r="J1185" s="222">
        <f>'[17]Petroleum Contracting'!$E14/[4]Sheet1!$D$367</f>
        <v>262642.9255788626</v>
      </c>
      <c r="K1185" s="220" t="s">
        <v>999</v>
      </c>
      <c r="L1185" s="255">
        <v>0</v>
      </c>
    </row>
    <row r="1186" spans="2:12" s="220" customFormat="1" ht="15.5" x14ac:dyDescent="0.4">
      <c r="B1186" s="220" t="str">
        <f>VLOOKUP(C1186,[1]!Companies[#Data],3,FALSE)</f>
        <v>000125369-4</v>
      </c>
      <c r="C1186" s="261" t="str">
        <f>C1185</f>
        <v>Petroleum Contracting Services Limited</v>
      </c>
      <c r="D1186" s="220" t="s">
        <v>2081</v>
      </c>
      <c r="E1186" s="221" t="s">
        <v>2050</v>
      </c>
      <c r="F1186" s="220" t="s">
        <v>996</v>
      </c>
      <c r="G1186" s="220" t="s">
        <v>996</v>
      </c>
      <c r="H1186" s="261" t="str">
        <f>Table10[[#This Row],[Company]]</f>
        <v>Petroleum Contracting Services Limited</v>
      </c>
      <c r="I1186" s="220" t="s">
        <v>1199</v>
      </c>
      <c r="J1186" s="222">
        <f>'[17]Petroleum Contracting'!$E15/[4]Sheet1!$D$367</f>
        <v>67444.576720927667</v>
      </c>
      <c r="K1186" s="220" t="s">
        <v>999</v>
      </c>
      <c r="L1186" s="255">
        <v>0</v>
      </c>
    </row>
    <row r="1187" spans="2:12" s="220" customFormat="1" ht="15.5" x14ac:dyDescent="0.4">
      <c r="B1187" s="220" t="str">
        <f>VLOOKUP(C1187,[1]!Companies[#Data],3,FALSE)</f>
        <v>000125369-4</v>
      </c>
      <c r="C1187" s="261" t="str">
        <f t="shared" ref="C1187:C1214" si="39">C1186</f>
        <v>Petroleum Contracting Services Limited</v>
      </c>
      <c r="D1187" s="220" t="s">
        <v>2081</v>
      </c>
      <c r="E1187" s="221" t="s">
        <v>2051</v>
      </c>
      <c r="F1187" s="220" t="s">
        <v>996</v>
      </c>
      <c r="G1187" s="220" t="s">
        <v>996</v>
      </c>
      <c r="H1187" s="261" t="str">
        <f>Table10[[#This Row],[Company]]</f>
        <v>Petroleum Contracting Services Limited</v>
      </c>
      <c r="I1187" s="220" t="s">
        <v>1199</v>
      </c>
      <c r="J1187" s="222">
        <f>'[17]Petroleum Contracting'!$E16/[4]Sheet1!$D$367</f>
        <v>6744.4724736388171</v>
      </c>
      <c r="K1187" s="220" t="s">
        <v>999</v>
      </c>
      <c r="L1187" s="255">
        <v>0</v>
      </c>
    </row>
    <row r="1188" spans="2:12" s="220" customFormat="1" ht="15.5" x14ac:dyDescent="0.4">
      <c r="B1188" s="220" t="str">
        <f>VLOOKUP(C1188,[1]!Companies[#Data],3,FALSE)</f>
        <v>000125369-4</v>
      </c>
      <c r="C1188" s="261" t="str">
        <f t="shared" si="39"/>
        <v>Petroleum Contracting Services Limited</v>
      </c>
      <c r="D1188" s="220" t="s">
        <v>2081</v>
      </c>
      <c r="E1188" s="221" t="s">
        <v>2049</v>
      </c>
      <c r="F1188" s="220" t="s">
        <v>996</v>
      </c>
      <c r="G1188" s="220" t="s">
        <v>996</v>
      </c>
      <c r="H1188" s="261" t="str">
        <f>Table10[[#This Row],[Company]]</f>
        <v>Petroleum Contracting Services Limited</v>
      </c>
      <c r="I1188" s="220" t="s">
        <v>1199</v>
      </c>
      <c r="J1188" s="222">
        <f>'[17]Petroleum Contracting'!$E17/[4]Sheet1!$D$367</f>
        <v>21462.241774077789</v>
      </c>
      <c r="K1188" s="220" t="s">
        <v>999</v>
      </c>
      <c r="L1188" s="255">
        <v>0</v>
      </c>
    </row>
    <row r="1189" spans="2:12" s="220" customFormat="1" ht="15.5" x14ac:dyDescent="0.4">
      <c r="B1189" s="220" t="str">
        <f>VLOOKUP(C1189,[1]!Companies[#Data],3,FALSE)</f>
        <v>000125369-4</v>
      </c>
      <c r="C1189" s="261" t="str">
        <f t="shared" si="39"/>
        <v>Petroleum Contracting Services Limited</v>
      </c>
      <c r="D1189" s="220" t="s">
        <v>2081</v>
      </c>
      <c r="E1189" s="221" t="s">
        <v>2057</v>
      </c>
      <c r="F1189" s="220" t="s">
        <v>996</v>
      </c>
      <c r="G1189" s="220" t="s">
        <v>996</v>
      </c>
      <c r="H1189" s="261" t="str">
        <f>Table10[[#This Row],[Company]]</f>
        <v>Petroleum Contracting Services Limited</v>
      </c>
      <c r="I1189" s="220" t="s">
        <v>1199</v>
      </c>
      <c r="J1189" s="222">
        <f>'[17]Petroleum Contracting'!$E18/[4]Sheet1!$D$367</f>
        <v>30586.654837271064</v>
      </c>
      <c r="K1189" s="220" t="s">
        <v>999</v>
      </c>
      <c r="L1189" s="255">
        <v>0</v>
      </c>
    </row>
    <row r="1190" spans="2:12" s="220" customFormat="1" ht="15.5" x14ac:dyDescent="0.4">
      <c r="B1190" s="220" t="str">
        <f>VLOOKUP(C1190,[1]!Companies[#Data],3,FALSE)</f>
        <v>000125369-4</v>
      </c>
      <c r="C1190" s="261" t="str">
        <f t="shared" si="39"/>
        <v>Petroleum Contracting Services Limited</v>
      </c>
      <c r="D1190" s="220" t="s">
        <v>2081</v>
      </c>
      <c r="E1190" s="221" t="s">
        <v>2054</v>
      </c>
      <c r="F1190" s="220" t="s">
        <v>996</v>
      </c>
      <c r="G1190" s="220" t="s">
        <v>996</v>
      </c>
      <c r="H1190" s="261" t="str">
        <f>Table10[[#This Row],[Company]]</f>
        <v>Petroleum Contracting Services Limited</v>
      </c>
      <c r="I1190" s="220" t="s">
        <v>1199</v>
      </c>
      <c r="J1190" s="222">
        <f>'[17]Petroleum Contracting'!$E19/[4]Sheet1!$D$367</f>
        <v>21931.450783897282</v>
      </c>
      <c r="K1190" s="220" t="s">
        <v>999</v>
      </c>
      <c r="L1190" s="255">
        <v>0</v>
      </c>
    </row>
    <row r="1191" spans="2:12" s="220" customFormat="1" ht="31" x14ac:dyDescent="0.4">
      <c r="B1191" s="220" t="str">
        <f>VLOOKUP(C1191,[1]!Companies[#Data],3,FALSE)</f>
        <v>000125369-4</v>
      </c>
      <c r="C1191" s="261" t="str">
        <f t="shared" si="39"/>
        <v>Petroleum Contracting Services Limited</v>
      </c>
      <c r="D1191" s="220" t="s">
        <v>2081</v>
      </c>
      <c r="E1191" s="221" t="s">
        <v>2048</v>
      </c>
      <c r="F1191" s="220" t="s">
        <v>996</v>
      </c>
      <c r="G1191" s="220" t="s">
        <v>996</v>
      </c>
      <c r="H1191" s="261" t="str">
        <f>Table10[[#This Row],[Company]]</f>
        <v>Petroleum Contracting Services Limited</v>
      </c>
      <c r="I1191" s="220" t="s">
        <v>1199</v>
      </c>
      <c r="J1191" s="222">
        <f>'[17]Petroleum Contracting'!$E20/[4]Sheet1!$D$367</f>
        <v>0</v>
      </c>
      <c r="K1191" s="220" t="s">
        <v>999</v>
      </c>
      <c r="L1191" s="255">
        <v>0</v>
      </c>
    </row>
    <row r="1192" spans="2:12" s="220" customFormat="1" ht="31" x14ac:dyDescent="0.4">
      <c r="B1192" s="220" t="str">
        <f>VLOOKUP(C1192,[1]!Companies[#Data],3,FALSE)</f>
        <v>000125369-4</v>
      </c>
      <c r="C1192" s="261" t="str">
        <f t="shared" si="39"/>
        <v>Petroleum Contracting Services Limited</v>
      </c>
      <c r="D1192" s="220" t="s">
        <v>2081</v>
      </c>
      <c r="E1192" s="221" t="s">
        <v>2085</v>
      </c>
      <c r="F1192" s="220" t="s">
        <v>996</v>
      </c>
      <c r="G1192" s="220" t="s">
        <v>996</v>
      </c>
      <c r="H1192" s="261" t="str">
        <f>Table10[[#This Row],[Company]]</f>
        <v>Petroleum Contracting Services Limited</v>
      </c>
      <c r="I1192" s="220" t="s">
        <v>1199</v>
      </c>
      <c r="J1192" s="222">
        <f>'[17]Petroleum Contracting'!$E21/[4]Sheet1!$D$367</f>
        <v>0</v>
      </c>
      <c r="K1192" s="220" t="s">
        <v>999</v>
      </c>
      <c r="L1192" s="255">
        <v>0</v>
      </c>
    </row>
    <row r="1193" spans="2:12" s="220" customFormat="1" ht="15.5" x14ac:dyDescent="0.4">
      <c r="B1193" s="220" t="str">
        <f>VLOOKUP(C1193,[1]!Companies[#Data],3,FALSE)</f>
        <v>000125369-4</v>
      </c>
      <c r="C1193" s="261" t="str">
        <f t="shared" si="39"/>
        <v>Petroleum Contracting Services Limited</v>
      </c>
      <c r="D1193" s="220" t="s">
        <v>2081</v>
      </c>
      <c r="E1193" s="221" t="s">
        <v>2107</v>
      </c>
      <c r="F1193" s="220" t="s">
        <v>996</v>
      </c>
      <c r="G1193" s="220" t="s">
        <v>996</v>
      </c>
      <c r="H1193" s="261" t="str">
        <f>Table10[[#This Row],[Company]]</f>
        <v>Petroleum Contracting Services Limited</v>
      </c>
      <c r="I1193" s="220" t="s">
        <v>1199</v>
      </c>
      <c r="J1193" s="222">
        <f>'[17]Petroleum Contracting'!$E22/[4]Sheet1!$D$367</f>
        <v>0</v>
      </c>
      <c r="K1193" s="220" t="s">
        <v>999</v>
      </c>
      <c r="L1193" s="255">
        <v>0</v>
      </c>
    </row>
    <row r="1194" spans="2:12" s="220" customFormat="1" ht="15.5" x14ac:dyDescent="0.4">
      <c r="B1194" s="220" t="str">
        <f>VLOOKUP(C1194,[1]!Companies[#Data],3,FALSE)</f>
        <v>000125369-4</v>
      </c>
      <c r="C1194" s="261" t="str">
        <f t="shared" si="39"/>
        <v>Petroleum Contracting Services Limited</v>
      </c>
      <c r="D1194" s="220" t="s">
        <v>2081</v>
      </c>
      <c r="E1194" s="221" t="s">
        <v>2075</v>
      </c>
      <c r="F1194" s="220" t="s">
        <v>996</v>
      </c>
      <c r="G1194" s="220" t="s">
        <v>996</v>
      </c>
      <c r="H1194" s="261" t="str">
        <f>Table10[[#This Row],[Company]]</f>
        <v>Petroleum Contracting Services Limited</v>
      </c>
      <c r="I1194" s="220" t="s">
        <v>1199</v>
      </c>
      <c r="J1194" s="222">
        <f>'[17]Petroleum Contracting'!$E23/[4]Sheet1!$D$367</f>
        <v>12.10766466979009</v>
      </c>
      <c r="K1194" s="220" t="s">
        <v>999</v>
      </c>
      <c r="L1194" s="255">
        <v>0</v>
      </c>
    </row>
    <row r="1195" spans="2:12" s="220" customFormat="1" ht="15.5" x14ac:dyDescent="0.4">
      <c r="B1195" s="220" t="str">
        <f>VLOOKUP(C1195,[1]!Companies[#Data],3,FALSE)</f>
        <v>000125369-4</v>
      </c>
      <c r="C1195" s="261" t="str">
        <f t="shared" si="39"/>
        <v>Petroleum Contracting Services Limited</v>
      </c>
      <c r="D1195" s="220" t="s">
        <v>2081</v>
      </c>
      <c r="E1195" s="221" t="s">
        <v>2076</v>
      </c>
      <c r="F1195" s="220" t="s">
        <v>996</v>
      </c>
      <c r="G1195" s="220" t="s">
        <v>996</v>
      </c>
      <c r="H1195" s="261" t="str">
        <f>Table10[[#This Row],[Company]]</f>
        <v>Petroleum Contracting Services Limited</v>
      </c>
      <c r="I1195" s="220" t="s">
        <v>1199</v>
      </c>
      <c r="J1195" s="222">
        <f>'[17]Petroleum Contracting'!$E24/[4]Sheet1!$D$367</f>
        <v>0</v>
      </c>
      <c r="K1195" s="220" t="s">
        <v>999</v>
      </c>
      <c r="L1195" s="255">
        <v>0</v>
      </c>
    </row>
    <row r="1196" spans="2:12" s="220" customFormat="1" ht="15.5" x14ac:dyDescent="0.4">
      <c r="B1196" s="220" t="str">
        <f>VLOOKUP(C1196,[1]!Companies[#Data],3,FALSE)</f>
        <v>000125369-4</v>
      </c>
      <c r="C1196" s="261" t="str">
        <f t="shared" si="39"/>
        <v>Petroleum Contracting Services Limited</v>
      </c>
      <c r="D1196" s="238" t="s">
        <v>1968</v>
      </c>
      <c r="E1196" s="221" t="s">
        <v>2059</v>
      </c>
      <c r="F1196" s="220" t="s">
        <v>996</v>
      </c>
      <c r="G1196" s="220" t="s">
        <v>996</v>
      </c>
      <c r="H1196" s="261" t="str">
        <f>Table10[[#This Row],[Company]]</f>
        <v>Petroleum Contracting Services Limited</v>
      </c>
      <c r="I1196" s="220" t="s">
        <v>1199</v>
      </c>
      <c r="J1196" s="222">
        <f>'[17]Petroleum Contracting'!$E28/[4]Sheet1!$D$367</f>
        <v>0</v>
      </c>
      <c r="K1196" s="220" t="s">
        <v>999</v>
      </c>
      <c r="L1196" s="255">
        <v>0</v>
      </c>
    </row>
    <row r="1197" spans="2:12" s="220" customFormat="1" ht="15.5" x14ac:dyDescent="0.4">
      <c r="B1197" s="220" t="str">
        <f>VLOOKUP(C1197,[1]!Companies[#Data],3,FALSE)</f>
        <v>000125369-4</v>
      </c>
      <c r="C1197" s="261" t="str">
        <f t="shared" si="39"/>
        <v>Petroleum Contracting Services Limited</v>
      </c>
      <c r="D1197" s="238" t="s">
        <v>1968</v>
      </c>
      <c r="E1197" s="221" t="s">
        <v>2108</v>
      </c>
      <c r="F1197" s="220" t="s">
        <v>996</v>
      </c>
      <c r="G1197" s="220" t="s">
        <v>996</v>
      </c>
      <c r="H1197" s="261" t="str">
        <f>Table10[[#This Row],[Company]]</f>
        <v>Petroleum Contracting Services Limited</v>
      </c>
      <c r="I1197" s="220" t="s">
        <v>1199</v>
      </c>
      <c r="J1197" s="222">
        <f>'[17]Petroleum Contracting'!$E29/[4]Sheet1!$D$367</f>
        <v>0</v>
      </c>
      <c r="K1197" s="220" t="s">
        <v>999</v>
      </c>
      <c r="L1197" s="255">
        <v>0</v>
      </c>
    </row>
    <row r="1198" spans="2:12" s="220" customFormat="1" ht="15.5" x14ac:dyDescent="0.4">
      <c r="B1198" s="220" t="str">
        <f>VLOOKUP(C1198,[1]!Companies[#Data],3,FALSE)</f>
        <v>000125369-4</v>
      </c>
      <c r="C1198" s="261" t="str">
        <f t="shared" si="39"/>
        <v>Petroleum Contracting Services Limited</v>
      </c>
      <c r="D1198" s="238" t="s">
        <v>1968</v>
      </c>
      <c r="E1198" s="221" t="s">
        <v>2083</v>
      </c>
      <c r="F1198" s="220" t="s">
        <v>996</v>
      </c>
      <c r="G1198" s="220" t="s">
        <v>996</v>
      </c>
      <c r="H1198" s="261" t="str">
        <f>Table10[[#This Row],[Company]]</f>
        <v>Petroleum Contracting Services Limited</v>
      </c>
      <c r="I1198" s="220" t="s">
        <v>1199</v>
      </c>
      <c r="J1198" s="222">
        <f>'[17]Petroleum Contracting'!$E30/[4]Sheet1!$D$367</f>
        <v>0</v>
      </c>
      <c r="K1198" s="220" t="s">
        <v>999</v>
      </c>
      <c r="L1198" s="255">
        <v>0</v>
      </c>
    </row>
    <row r="1199" spans="2:12" s="220" customFormat="1" ht="15.5" x14ac:dyDescent="0.4">
      <c r="B1199" s="220" t="str">
        <f>VLOOKUP(C1199,[1]!Companies[#Data],3,FALSE)</f>
        <v>000125369-4</v>
      </c>
      <c r="C1199" s="261" t="str">
        <f t="shared" si="39"/>
        <v>Petroleum Contracting Services Limited</v>
      </c>
      <c r="D1199" s="238" t="s">
        <v>1968</v>
      </c>
      <c r="E1199" s="221" t="s">
        <v>2109</v>
      </c>
      <c r="F1199" s="220" t="s">
        <v>996</v>
      </c>
      <c r="G1199" s="220" t="s">
        <v>996</v>
      </c>
      <c r="H1199" s="261" t="str">
        <f>Table10[[#This Row],[Company]]</f>
        <v>Petroleum Contracting Services Limited</v>
      </c>
      <c r="I1199" s="220" t="s">
        <v>1199</v>
      </c>
      <c r="J1199" s="222">
        <f>'[17]Petroleum Contracting'!$E31/[4]Sheet1!$D$367</f>
        <v>0</v>
      </c>
      <c r="K1199" s="220" t="s">
        <v>999</v>
      </c>
      <c r="L1199" s="255">
        <v>0</v>
      </c>
    </row>
    <row r="1200" spans="2:12" s="220" customFormat="1" ht="15.5" x14ac:dyDescent="0.4">
      <c r="B1200" s="220" t="str">
        <f>VLOOKUP(C1200,[1]!Companies[#Data],3,FALSE)</f>
        <v>000125369-4</v>
      </c>
      <c r="C1200" s="261" t="str">
        <f t="shared" si="39"/>
        <v>Petroleum Contracting Services Limited</v>
      </c>
      <c r="D1200" s="238" t="s">
        <v>1968</v>
      </c>
      <c r="E1200" s="221" t="s">
        <v>2073</v>
      </c>
      <c r="F1200" s="220" t="s">
        <v>996</v>
      </c>
      <c r="G1200" s="220" t="s">
        <v>996</v>
      </c>
      <c r="H1200" s="261" t="str">
        <f>Table10[[#This Row],[Company]]</f>
        <v>Petroleum Contracting Services Limited</v>
      </c>
      <c r="I1200" s="220" t="s">
        <v>1199</v>
      </c>
      <c r="J1200" s="222">
        <f>'[17]Petroleum Contracting'!$E32/[4]Sheet1!$D$367</f>
        <v>0</v>
      </c>
      <c r="K1200" s="220" t="s">
        <v>999</v>
      </c>
      <c r="L1200" s="255">
        <v>0</v>
      </c>
    </row>
    <row r="1201" spans="2:13" s="220" customFormat="1" ht="31" x14ac:dyDescent="0.4">
      <c r="B1201" s="220" t="str">
        <f>VLOOKUP(C1201,[1]!Companies[#Data],3,FALSE)</f>
        <v>000125369-4</v>
      </c>
      <c r="C1201" s="261" t="str">
        <f t="shared" si="39"/>
        <v>Petroleum Contracting Services Limited</v>
      </c>
      <c r="D1201" s="238" t="s">
        <v>1968</v>
      </c>
      <c r="E1201" s="221" t="s">
        <v>2062</v>
      </c>
      <c r="F1201" s="220" t="s">
        <v>996</v>
      </c>
      <c r="G1201" s="220" t="s">
        <v>996</v>
      </c>
      <c r="H1201" s="261" t="str">
        <f>Table10[[#This Row],[Company]]</f>
        <v>Petroleum Contracting Services Limited</v>
      </c>
      <c r="I1201" s="220" t="s">
        <v>1199</v>
      </c>
      <c r="J1201" s="222">
        <f>'[17]Petroleum Contracting'!$E33/[4]Sheet1!$D$367</f>
        <v>0</v>
      </c>
      <c r="K1201" s="220" t="s">
        <v>996</v>
      </c>
      <c r="L1201" s="255">
        <f>'[18]Woodside Energy (Trin Block-3A)'!$G$66</f>
        <v>0</v>
      </c>
      <c r="M1201" s="220" t="s">
        <v>1429</v>
      </c>
    </row>
    <row r="1202" spans="2:13" s="220" customFormat="1" ht="15.5" x14ac:dyDescent="0.4">
      <c r="B1202" s="220" t="str">
        <f>VLOOKUP(C1202,[1]!Companies[#Data],3,FALSE)</f>
        <v>000125369-4</v>
      </c>
      <c r="C1202" s="261" t="str">
        <f t="shared" si="39"/>
        <v>Petroleum Contracting Services Limited</v>
      </c>
      <c r="D1202" s="238" t="s">
        <v>1968</v>
      </c>
      <c r="E1202" s="221" t="s">
        <v>2110</v>
      </c>
      <c r="F1202" s="220" t="s">
        <v>996</v>
      </c>
      <c r="G1202" s="220" t="s">
        <v>996</v>
      </c>
      <c r="H1202" s="261" t="str">
        <f>Table10[[#This Row],[Company]]</f>
        <v>Petroleum Contracting Services Limited</v>
      </c>
      <c r="I1202" s="220" t="s">
        <v>1199</v>
      </c>
      <c r="J1202" s="222">
        <f>'[17]Petroleum Contracting'!$E34/[4]Sheet1!$D$367</f>
        <v>0</v>
      </c>
      <c r="K1202" s="220" t="s">
        <v>999</v>
      </c>
      <c r="L1202" s="255">
        <v>0</v>
      </c>
    </row>
    <row r="1203" spans="2:13" s="220" customFormat="1" ht="15.5" x14ac:dyDescent="0.4">
      <c r="B1203" s="220" t="str">
        <f>VLOOKUP(C1203,[1]!Companies[#Data],3,FALSE)</f>
        <v>000125369-4</v>
      </c>
      <c r="C1203" s="261" t="str">
        <f t="shared" si="39"/>
        <v>Petroleum Contracting Services Limited</v>
      </c>
      <c r="D1203" s="238" t="s">
        <v>1968</v>
      </c>
      <c r="E1203" s="221" t="s">
        <v>2111</v>
      </c>
      <c r="F1203" s="220" t="s">
        <v>996</v>
      </c>
      <c r="G1203" s="220" t="s">
        <v>996</v>
      </c>
      <c r="H1203" s="261" t="str">
        <f>Table10[[#This Row],[Company]]</f>
        <v>Petroleum Contracting Services Limited</v>
      </c>
      <c r="I1203" s="220" t="s">
        <v>1199</v>
      </c>
      <c r="J1203" s="222">
        <f>'[17]Petroleum Contracting'!$E35/[4]Sheet1!$D$367</f>
        <v>0</v>
      </c>
      <c r="K1203" s="220" t="s">
        <v>999</v>
      </c>
      <c r="L1203" s="255">
        <v>0</v>
      </c>
    </row>
    <row r="1204" spans="2:13" s="220" customFormat="1" ht="15.5" x14ac:dyDescent="0.4">
      <c r="B1204" s="220" t="str">
        <f>VLOOKUP(C1204,[1]!Companies[#Data],3,FALSE)</f>
        <v>000125369-4</v>
      </c>
      <c r="C1204" s="261" t="str">
        <f t="shared" si="39"/>
        <v>Petroleum Contracting Services Limited</v>
      </c>
      <c r="D1204" s="238" t="s">
        <v>1968</v>
      </c>
      <c r="E1204" s="221" t="s">
        <v>2112</v>
      </c>
      <c r="F1204" s="220" t="s">
        <v>996</v>
      </c>
      <c r="G1204" s="220" t="s">
        <v>996</v>
      </c>
      <c r="H1204" s="261" t="str">
        <f>Table10[[#This Row],[Company]]</f>
        <v>Petroleum Contracting Services Limited</v>
      </c>
      <c r="I1204" s="220" t="s">
        <v>1199</v>
      </c>
      <c r="J1204" s="222">
        <f>'[17]Petroleum Contracting'!$E36/[4]Sheet1!$D$367</f>
        <v>0</v>
      </c>
      <c r="K1204" s="220" t="s">
        <v>999</v>
      </c>
      <c r="L1204" s="255">
        <v>0</v>
      </c>
    </row>
    <row r="1205" spans="2:13" s="220" customFormat="1" ht="15.5" x14ac:dyDescent="0.4">
      <c r="B1205" s="220" t="str">
        <f>VLOOKUP(C1205,[1]!Companies[#Data],3,FALSE)</f>
        <v>000125369-4</v>
      </c>
      <c r="C1205" s="261" t="str">
        <f t="shared" si="39"/>
        <v>Petroleum Contracting Services Limited</v>
      </c>
      <c r="D1205" s="238" t="s">
        <v>1968</v>
      </c>
      <c r="E1205" s="221" t="s">
        <v>2113</v>
      </c>
      <c r="F1205" s="220" t="s">
        <v>996</v>
      </c>
      <c r="G1205" s="220" t="s">
        <v>996</v>
      </c>
      <c r="H1205" s="261" t="str">
        <f>Table10[[#This Row],[Company]]</f>
        <v>Petroleum Contracting Services Limited</v>
      </c>
      <c r="I1205" s="220" t="s">
        <v>1199</v>
      </c>
      <c r="J1205" s="222">
        <f>'[17]Petroleum Contracting'!$E37/[4]Sheet1!$D$367</f>
        <v>0</v>
      </c>
      <c r="K1205" s="220" t="s">
        <v>999</v>
      </c>
      <c r="L1205" s="255">
        <v>0</v>
      </c>
    </row>
    <row r="1206" spans="2:13" s="220" customFormat="1" ht="15.5" x14ac:dyDescent="0.4">
      <c r="B1206" s="220" t="str">
        <f>VLOOKUP(C1206,[1]!Companies[#Data],3,FALSE)</f>
        <v>000125369-4</v>
      </c>
      <c r="C1206" s="261" t="str">
        <f t="shared" si="39"/>
        <v>Petroleum Contracting Services Limited</v>
      </c>
      <c r="D1206" s="238" t="s">
        <v>1968</v>
      </c>
      <c r="E1206" s="221" t="s">
        <v>2074</v>
      </c>
      <c r="F1206" s="220" t="s">
        <v>996</v>
      </c>
      <c r="G1206" s="220" t="s">
        <v>996</v>
      </c>
      <c r="H1206" s="261" t="str">
        <f>Table10[[#This Row],[Company]]</f>
        <v>Petroleum Contracting Services Limited</v>
      </c>
      <c r="I1206" s="220" t="s">
        <v>1199</v>
      </c>
      <c r="J1206" s="222">
        <f>'[17]Petroleum Contracting'!$E38/[4]Sheet1!$D$367</f>
        <v>0</v>
      </c>
      <c r="K1206" s="220" t="s">
        <v>999</v>
      </c>
      <c r="L1206" s="255">
        <v>0</v>
      </c>
    </row>
    <row r="1207" spans="2:13" s="220" customFormat="1" ht="15.5" x14ac:dyDescent="0.4">
      <c r="B1207" s="220" t="str">
        <f>VLOOKUP(C1207,[1]!Companies[#Data],3,FALSE)</f>
        <v>000125369-4</v>
      </c>
      <c r="C1207" s="261" t="str">
        <f t="shared" si="39"/>
        <v>Petroleum Contracting Services Limited</v>
      </c>
      <c r="D1207" s="238" t="s">
        <v>1968</v>
      </c>
      <c r="E1207" s="221" t="s">
        <v>2064</v>
      </c>
      <c r="F1207" s="220" t="s">
        <v>996</v>
      </c>
      <c r="G1207" s="220" t="s">
        <v>996</v>
      </c>
      <c r="H1207" s="261" t="str">
        <f>Table10[[#This Row],[Company]]</f>
        <v>Petroleum Contracting Services Limited</v>
      </c>
      <c r="I1207" s="220" t="s">
        <v>1199</v>
      </c>
      <c r="J1207" s="222">
        <f>'[17]Petroleum Contracting'!$E39/[4]Sheet1!$D$367</f>
        <v>0</v>
      </c>
      <c r="K1207" s="220" t="s">
        <v>999</v>
      </c>
      <c r="L1207" s="255">
        <v>0</v>
      </c>
    </row>
    <row r="1208" spans="2:13" s="220" customFormat="1" ht="15.5" x14ac:dyDescent="0.4">
      <c r="B1208" s="220" t="str">
        <f>VLOOKUP(C1208,[1]!Companies[#Data],3,FALSE)</f>
        <v>000125369-4</v>
      </c>
      <c r="C1208" s="261" t="str">
        <f t="shared" si="39"/>
        <v>Petroleum Contracting Services Limited</v>
      </c>
      <c r="D1208" s="238" t="s">
        <v>1968</v>
      </c>
      <c r="E1208" s="221" t="s">
        <v>2065</v>
      </c>
      <c r="F1208" s="220" t="s">
        <v>996</v>
      </c>
      <c r="G1208" s="220" t="s">
        <v>996</v>
      </c>
      <c r="H1208" s="261" t="str">
        <f>Table10[[#This Row],[Company]]</f>
        <v>Petroleum Contracting Services Limited</v>
      </c>
      <c r="I1208" s="220" t="s">
        <v>1199</v>
      </c>
      <c r="J1208" s="222">
        <f>'[17]Petroleum Contracting'!$E40/[4]Sheet1!$D$367</f>
        <v>0</v>
      </c>
      <c r="K1208" s="220" t="s">
        <v>999</v>
      </c>
      <c r="L1208" s="255">
        <v>0</v>
      </c>
    </row>
    <row r="1209" spans="2:13" s="220" customFormat="1" ht="15.5" x14ac:dyDescent="0.4">
      <c r="B1209" s="220" t="str">
        <f>VLOOKUP(C1209,[1]!Companies[#Data],3,FALSE)</f>
        <v>000125369-4</v>
      </c>
      <c r="C1209" s="261" t="str">
        <f t="shared" si="39"/>
        <v>Petroleum Contracting Services Limited</v>
      </c>
      <c r="D1209" s="238" t="s">
        <v>1968</v>
      </c>
      <c r="E1209" s="221" t="s">
        <v>2114</v>
      </c>
      <c r="F1209" s="220" t="s">
        <v>996</v>
      </c>
      <c r="G1209" s="220" t="s">
        <v>996</v>
      </c>
      <c r="H1209" s="261" t="str">
        <f>Table10[[#This Row],[Company]]</f>
        <v>Petroleum Contracting Services Limited</v>
      </c>
      <c r="I1209" s="220" t="s">
        <v>1199</v>
      </c>
      <c r="J1209" s="222">
        <f>'[17]Petroleum Contracting'!$E41/[4]Sheet1!$D$367</f>
        <v>0</v>
      </c>
      <c r="K1209" s="220" t="s">
        <v>999</v>
      </c>
      <c r="L1209" s="255">
        <v>0</v>
      </c>
    </row>
    <row r="1210" spans="2:13" s="220" customFormat="1" ht="15.5" x14ac:dyDescent="0.4">
      <c r="B1210" s="220" t="str">
        <f>VLOOKUP(C1210,[1]!Companies[#Data],3,FALSE)</f>
        <v>000125369-4</v>
      </c>
      <c r="C1210" s="261" t="str">
        <f t="shared" si="39"/>
        <v>Petroleum Contracting Services Limited</v>
      </c>
      <c r="D1210" s="238" t="s">
        <v>1968</v>
      </c>
      <c r="E1210" s="221" t="s">
        <v>2069</v>
      </c>
      <c r="F1210" s="220" t="s">
        <v>996</v>
      </c>
      <c r="G1210" s="220" t="s">
        <v>996</v>
      </c>
      <c r="H1210" s="261" t="str">
        <f>Table10[[#This Row],[Company]]</f>
        <v>Petroleum Contracting Services Limited</v>
      </c>
      <c r="I1210" s="220" t="s">
        <v>1199</v>
      </c>
      <c r="J1210" s="222">
        <f>'[17]Petroleum Contracting'!$E42/[4]Sheet1!$D$367</f>
        <v>0</v>
      </c>
      <c r="K1210" s="220" t="s">
        <v>999</v>
      </c>
      <c r="L1210" s="255">
        <v>0</v>
      </c>
    </row>
    <row r="1211" spans="2:13" s="220" customFormat="1" ht="15.5" x14ac:dyDescent="0.4">
      <c r="B1211" s="220" t="str">
        <f>VLOOKUP(C1211,[1]!Companies[#Data],3,FALSE)</f>
        <v>000125369-4</v>
      </c>
      <c r="C1211" s="261" t="str">
        <f t="shared" si="39"/>
        <v>Petroleum Contracting Services Limited</v>
      </c>
      <c r="D1211" s="238" t="s">
        <v>1968</v>
      </c>
      <c r="E1211" s="221" t="s">
        <v>2070</v>
      </c>
      <c r="F1211" s="220" t="s">
        <v>996</v>
      </c>
      <c r="G1211" s="220" t="s">
        <v>996</v>
      </c>
      <c r="H1211" s="261" t="str">
        <f>Table10[[#This Row],[Company]]</f>
        <v>Petroleum Contracting Services Limited</v>
      </c>
      <c r="I1211" s="220" t="s">
        <v>1199</v>
      </c>
      <c r="J1211" s="222">
        <f>'[17]Petroleum Contracting'!$E43/[4]Sheet1!$D$367</f>
        <v>0</v>
      </c>
      <c r="K1211" s="220" t="s">
        <v>999</v>
      </c>
      <c r="L1211" s="255">
        <v>0</v>
      </c>
    </row>
    <row r="1212" spans="2:13" s="220" customFormat="1" ht="15.5" x14ac:dyDescent="0.4">
      <c r="B1212" s="220" t="str">
        <f>VLOOKUP(C1212,[1]!Companies[#Data],3,FALSE)</f>
        <v>000125369-4</v>
      </c>
      <c r="C1212" s="261" t="str">
        <f t="shared" si="39"/>
        <v>Petroleum Contracting Services Limited</v>
      </c>
      <c r="D1212" s="238" t="s">
        <v>1968</v>
      </c>
      <c r="E1212" s="221" t="s">
        <v>2115</v>
      </c>
      <c r="F1212" s="220" t="s">
        <v>996</v>
      </c>
      <c r="G1212" s="220" t="s">
        <v>996</v>
      </c>
      <c r="H1212" s="261" t="str">
        <f>Table10[[#This Row],[Company]]</f>
        <v>Petroleum Contracting Services Limited</v>
      </c>
      <c r="I1212" s="220" t="s">
        <v>1199</v>
      </c>
      <c r="J1212" s="222">
        <f>'[17]Petroleum Contracting'!$E44/[4]Sheet1!$D$367</f>
        <v>0</v>
      </c>
      <c r="K1212" s="220" t="s">
        <v>999</v>
      </c>
      <c r="L1212" s="255">
        <v>0</v>
      </c>
    </row>
    <row r="1213" spans="2:13" s="220" customFormat="1" ht="15.5" x14ac:dyDescent="0.4">
      <c r="B1213" s="220" t="str">
        <f>VLOOKUP(C1213,[1]!Companies[#Data],3,FALSE)</f>
        <v>000125369-4</v>
      </c>
      <c r="C1213" s="261" t="str">
        <f t="shared" si="39"/>
        <v>Petroleum Contracting Services Limited</v>
      </c>
      <c r="D1213" s="238" t="s">
        <v>1968</v>
      </c>
      <c r="E1213" s="221" t="s">
        <v>2072</v>
      </c>
      <c r="F1213" s="220" t="s">
        <v>996</v>
      </c>
      <c r="G1213" s="220" t="s">
        <v>996</v>
      </c>
      <c r="H1213" s="261" t="str">
        <f>Table10[[#This Row],[Company]]</f>
        <v>Petroleum Contracting Services Limited</v>
      </c>
      <c r="I1213" s="220" t="s">
        <v>1199</v>
      </c>
      <c r="J1213" s="222">
        <f>'[17]Petroleum Contracting'!$E45/[4]Sheet1!$D$367</f>
        <v>0</v>
      </c>
      <c r="K1213" s="220" t="s">
        <v>999</v>
      </c>
      <c r="L1213" s="255">
        <v>0</v>
      </c>
    </row>
    <row r="1214" spans="2:13" s="220" customFormat="1" ht="15.5" x14ac:dyDescent="0.4">
      <c r="B1214" s="220" t="str">
        <f>VLOOKUP(C1214,[1]!Companies[#Data],3,FALSE)</f>
        <v>000125369-4</v>
      </c>
      <c r="C1214" s="261" t="str">
        <f t="shared" si="39"/>
        <v>Petroleum Contracting Services Limited</v>
      </c>
      <c r="D1214" s="220" t="s">
        <v>2081</v>
      </c>
      <c r="E1214" s="221" t="s">
        <v>2116</v>
      </c>
      <c r="F1214" s="220" t="s">
        <v>996</v>
      </c>
      <c r="G1214" s="220" t="s">
        <v>996</v>
      </c>
      <c r="H1214" s="261" t="str">
        <f>Table10[[#This Row],[Company]]</f>
        <v>Petroleum Contracting Services Limited</v>
      </c>
      <c r="I1214" s="220" t="s">
        <v>1199</v>
      </c>
      <c r="J1214" s="222">
        <f>'[17]Petroleum Contracting'!$E46/[4]Sheet1!$D$367</f>
        <v>0</v>
      </c>
      <c r="K1214" s="220" t="s">
        <v>999</v>
      </c>
      <c r="L1214" s="255">
        <v>0</v>
      </c>
    </row>
    <row r="1215" spans="2:13" s="220" customFormat="1" ht="15.5" x14ac:dyDescent="0.4">
      <c r="B1215" s="220" t="str">
        <f>VLOOKUP(C1215,[1]!Companies[#Data],3,FALSE)</f>
        <v>100046616-1</v>
      </c>
      <c r="C1215" s="261" t="str">
        <f>'[1]Part 3 - Reporting entities'!B67</f>
        <v>Trinity Exploration and Production (Trinidad and Tobago) Ltd</v>
      </c>
      <c r="D1215" s="220" t="s">
        <v>2081</v>
      </c>
      <c r="E1215" s="221" t="s">
        <v>2082</v>
      </c>
      <c r="F1215" s="220" t="s">
        <v>996</v>
      </c>
      <c r="G1215" s="220" t="s">
        <v>996</v>
      </c>
      <c r="H1215" s="261" t="str">
        <f>Table10[[#This Row],[Company]]</f>
        <v>Trinity Exploration and Production (Trinidad and Tobago) Ltd</v>
      </c>
      <c r="I1215" s="220" t="s">
        <v>1199</v>
      </c>
      <c r="J1215" s="222">
        <f>'[19]TE&amp;P (T&amp;T)'!$E14/[4]Sheet1!$D$367</f>
        <v>0</v>
      </c>
      <c r="K1215" s="220" t="s">
        <v>999</v>
      </c>
      <c r="L1215" s="255">
        <v>0</v>
      </c>
    </row>
    <row r="1216" spans="2:13" s="220" customFormat="1" ht="15.5" x14ac:dyDescent="0.4">
      <c r="B1216" s="220" t="str">
        <f>VLOOKUP(C1216,[1]!Companies[#Data],3,FALSE)</f>
        <v>100046616-1</v>
      </c>
      <c r="C1216" s="261" t="str">
        <f>C1215</f>
        <v>Trinity Exploration and Production (Trinidad and Tobago) Ltd</v>
      </c>
      <c r="D1216" s="220" t="s">
        <v>2081</v>
      </c>
      <c r="E1216" s="221" t="s">
        <v>2050</v>
      </c>
      <c r="F1216" s="220" t="s">
        <v>996</v>
      </c>
      <c r="G1216" s="220" t="s">
        <v>996</v>
      </c>
      <c r="H1216" s="261" t="str">
        <f>Table10[[#This Row],[Company]]</f>
        <v>Trinity Exploration and Production (Trinidad and Tobago) Ltd</v>
      </c>
      <c r="I1216" s="220" t="s">
        <v>1199</v>
      </c>
      <c r="J1216" s="222">
        <f>'[19]TE&amp;P (T&amp;T)'!$E15/[4]Sheet1!$D$367</f>
        <v>0</v>
      </c>
      <c r="K1216" s="220" t="s">
        <v>999</v>
      </c>
      <c r="L1216" s="255">
        <v>0</v>
      </c>
    </row>
    <row r="1217" spans="2:12" s="220" customFormat="1" ht="15.5" x14ac:dyDescent="0.4">
      <c r="B1217" s="220" t="str">
        <f>VLOOKUP(C1217,[1]!Companies[#Data],3,FALSE)</f>
        <v>100046616-1</v>
      </c>
      <c r="C1217" s="261" t="str">
        <f t="shared" ref="C1217:C1244" si="40">C1216</f>
        <v>Trinity Exploration and Production (Trinidad and Tobago) Ltd</v>
      </c>
      <c r="D1217" s="220" t="s">
        <v>2081</v>
      </c>
      <c r="E1217" s="221" t="s">
        <v>2051</v>
      </c>
      <c r="F1217" s="220" t="s">
        <v>996</v>
      </c>
      <c r="G1217" s="220" t="s">
        <v>996</v>
      </c>
      <c r="H1217" s="261" t="str">
        <f>Table10[[#This Row],[Company]]</f>
        <v>Trinity Exploration and Production (Trinidad and Tobago) Ltd</v>
      </c>
      <c r="I1217" s="220" t="s">
        <v>1199</v>
      </c>
      <c r="J1217" s="222">
        <f>'[19]TE&amp;P (T&amp;T)'!$E16/[4]Sheet1!$D$367</f>
        <v>0</v>
      </c>
      <c r="K1217" s="220" t="s">
        <v>999</v>
      </c>
      <c r="L1217" s="255">
        <v>0</v>
      </c>
    </row>
    <row r="1218" spans="2:12" s="220" customFormat="1" ht="15.5" x14ac:dyDescent="0.4">
      <c r="B1218" s="220" t="str">
        <f>VLOOKUP(C1218,[1]!Companies[#Data],3,FALSE)</f>
        <v>100046616-1</v>
      </c>
      <c r="C1218" s="261" t="str">
        <f t="shared" si="40"/>
        <v>Trinity Exploration and Production (Trinidad and Tobago) Ltd</v>
      </c>
      <c r="D1218" s="220" t="s">
        <v>2081</v>
      </c>
      <c r="E1218" s="221" t="s">
        <v>2049</v>
      </c>
      <c r="F1218" s="220" t="s">
        <v>996</v>
      </c>
      <c r="G1218" s="220" t="s">
        <v>996</v>
      </c>
      <c r="H1218" s="261" t="str">
        <f>Table10[[#This Row],[Company]]</f>
        <v>Trinity Exploration and Production (Trinidad and Tobago) Ltd</v>
      </c>
      <c r="I1218" s="220" t="s">
        <v>1199</v>
      </c>
      <c r="J1218" s="222">
        <f>'[19]TE&amp;P (T&amp;T)'!$E17/[4]Sheet1!$D$367</f>
        <v>0</v>
      </c>
      <c r="K1218" s="220" t="s">
        <v>999</v>
      </c>
      <c r="L1218" s="255">
        <v>0</v>
      </c>
    </row>
    <row r="1219" spans="2:12" s="220" customFormat="1" ht="15.5" x14ac:dyDescent="0.4">
      <c r="B1219" s="220" t="str">
        <f>VLOOKUP(C1219,[1]!Companies[#Data],3,FALSE)</f>
        <v>100046616-1</v>
      </c>
      <c r="C1219" s="261" t="str">
        <f t="shared" si="40"/>
        <v>Trinity Exploration and Production (Trinidad and Tobago) Ltd</v>
      </c>
      <c r="D1219" s="220" t="s">
        <v>2081</v>
      </c>
      <c r="E1219" s="221" t="s">
        <v>2057</v>
      </c>
      <c r="F1219" s="220" t="s">
        <v>996</v>
      </c>
      <c r="G1219" s="220" t="s">
        <v>996</v>
      </c>
      <c r="H1219" s="261" t="str">
        <f>Table10[[#This Row],[Company]]</f>
        <v>Trinity Exploration and Production (Trinidad and Tobago) Ltd</v>
      </c>
      <c r="I1219" s="220" t="s">
        <v>1199</v>
      </c>
      <c r="J1219" s="222">
        <f>'[19]TE&amp;P (T&amp;T)'!$E18/[4]Sheet1!$D$367</f>
        <v>26.494767431447752</v>
      </c>
      <c r="K1219" s="220" t="s">
        <v>999</v>
      </c>
      <c r="L1219" s="255">
        <v>0</v>
      </c>
    </row>
    <row r="1220" spans="2:12" s="220" customFormat="1" ht="15.5" x14ac:dyDescent="0.4">
      <c r="B1220" s="220" t="str">
        <f>VLOOKUP(C1220,[1]!Companies[#Data],3,FALSE)</f>
        <v>100046616-1</v>
      </c>
      <c r="C1220" s="261" t="str">
        <f t="shared" si="40"/>
        <v>Trinity Exploration and Production (Trinidad and Tobago) Ltd</v>
      </c>
      <c r="D1220" s="220" t="s">
        <v>2081</v>
      </c>
      <c r="E1220" s="221" t="s">
        <v>2054</v>
      </c>
      <c r="F1220" s="220" t="s">
        <v>996</v>
      </c>
      <c r="G1220" s="220" t="s">
        <v>996</v>
      </c>
      <c r="H1220" s="261" t="str">
        <f>Table10[[#This Row],[Company]]</f>
        <v>Trinity Exploration and Production (Trinidad and Tobago) Ltd</v>
      </c>
      <c r="I1220" s="220" t="s">
        <v>1199</v>
      </c>
      <c r="J1220" s="222">
        <f>'[19]TE&amp;P (T&amp;T)'!$E19/[4]Sheet1!$D$367</f>
        <v>53.137550323406387</v>
      </c>
      <c r="K1220" s="220" t="s">
        <v>999</v>
      </c>
      <c r="L1220" s="255">
        <v>0</v>
      </c>
    </row>
    <row r="1221" spans="2:12" s="220" customFormat="1" ht="31" x14ac:dyDescent="0.4">
      <c r="B1221" s="220" t="str">
        <f>VLOOKUP(C1221,[1]!Companies[#Data],3,FALSE)</f>
        <v>100046616-1</v>
      </c>
      <c r="C1221" s="261" t="str">
        <f t="shared" si="40"/>
        <v>Trinity Exploration and Production (Trinidad and Tobago) Ltd</v>
      </c>
      <c r="D1221" s="220" t="s">
        <v>2081</v>
      </c>
      <c r="E1221" s="221" t="s">
        <v>2048</v>
      </c>
      <c r="F1221" s="220" t="s">
        <v>996</v>
      </c>
      <c r="G1221" s="220" t="s">
        <v>996</v>
      </c>
      <c r="H1221" s="261" t="str">
        <f>Table10[[#This Row],[Company]]</f>
        <v>Trinity Exploration and Production (Trinidad and Tobago) Ltd</v>
      </c>
      <c r="I1221" s="220" t="s">
        <v>1199</v>
      </c>
      <c r="J1221" s="222">
        <f>'[19]TE&amp;P (T&amp;T)'!$E20/[4]Sheet1!$D$367</f>
        <v>0</v>
      </c>
      <c r="K1221" s="220" t="s">
        <v>999</v>
      </c>
      <c r="L1221" s="255">
        <v>0</v>
      </c>
    </row>
    <row r="1222" spans="2:12" s="220" customFormat="1" ht="31" x14ac:dyDescent="0.4">
      <c r="B1222" s="220" t="str">
        <f>VLOOKUP(C1222,[1]!Companies[#Data],3,FALSE)</f>
        <v>100046616-1</v>
      </c>
      <c r="C1222" s="261" t="str">
        <f t="shared" si="40"/>
        <v>Trinity Exploration and Production (Trinidad and Tobago) Ltd</v>
      </c>
      <c r="D1222" s="220" t="s">
        <v>2081</v>
      </c>
      <c r="E1222" s="221" t="s">
        <v>2085</v>
      </c>
      <c r="F1222" s="220" t="s">
        <v>996</v>
      </c>
      <c r="G1222" s="220" t="s">
        <v>996</v>
      </c>
      <c r="H1222" s="261" t="str">
        <f>Table10[[#This Row],[Company]]</f>
        <v>Trinity Exploration and Production (Trinidad and Tobago) Ltd</v>
      </c>
      <c r="I1222" s="220" t="s">
        <v>1199</v>
      </c>
      <c r="J1222" s="222">
        <f>'[19]TE&amp;P (T&amp;T)'!$E21/[4]Sheet1!$D$367</f>
        <v>0</v>
      </c>
      <c r="K1222" s="220" t="s">
        <v>999</v>
      </c>
      <c r="L1222" s="255">
        <v>0</v>
      </c>
    </row>
    <row r="1223" spans="2:12" s="220" customFormat="1" ht="15.5" x14ac:dyDescent="0.4">
      <c r="B1223" s="220" t="str">
        <f>VLOOKUP(C1223,[1]!Companies[#Data],3,FALSE)</f>
        <v>100046616-1</v>
      </c>
      <c r="C1223" s="261" t="str">
        <f t="shared" si="40"/>
        <v>Trinity Exploration and Production (Trinidad and Tobago) Ltd</v>
      </c>
      <c r="D1223" s="220" t="s">
        <v>2081</v>
      </c>
      <c r="E1223" s="221" t="s">
        <v>2107</v>
      </c>
      <c r="F1223" s="220" t="s">
        <v>996</v>
      </c>
      <c r="G1223" s="220" t="s">
        <v>996</v>
      </c>
      <c r="H1223" s="261" t="str">
        <f>Table10[[#This Row],[Company]]</f>
        <v>Trinity Exploration and Production (Trinidad and Tobago) Ltd</v>
      </c>
      <c r="I1223" s="220" t="s">
        <v>1199</v>
      </c>
      <c r="J1223" s="222">
        <f>'[19]TE&amp;P (T&amp;T)'!$E22/[4]Sheet1!$D$367</f>
        <v>0</v>
      </c>
      <c r="K1223" s="220" t="s">
        <v>999</v>
      </c>
      <c r="L1223" s="255">
        <v>0</v>
      </c>
    </row>
    <row r="1224" spans="2:12" s="220" customFormat="1" ht="15.5" x14ac:dyDescent="0.4">
      <c r="B1224" s="220" t="str">
        <f>VLOOKUP(C1224,[1]!Companies[#Data],3,FALSE)</f>
        <v>100046616-1</v>
      </c>
      <c r="C1224" s="261" t="str">
        <f t="shared" si="40"/>
        <v>Trinity Exploration and Production (Trinidad and Tobago) Ltd</v>
      </c>
      <c r="D1224" s="220" t="s">
        <v>2081</v>
      </c>
      <c r="E1224" s="221" t="s">
        <v>2075</v>
      </c>
      <c r="F1224" s="220" t="s">
        <v>996</v>
      </c>
      <c r="G1224" s="220" t="s">
        <v>996</v>
      </c>
      <c r="H1224" s="261" t="str">
        <f>Table10[[#This Row],[Company]]</f>
        <v>Trinity Exploration and Production (Trinidad and Tobago) Ltd</v>
      </c>
      <c r="I1224" s="220" t="s">
        <v>1199</v>
      </c>
      <c r="J1224" s="222">
        <f>'[19]TE&amp;P (T&amp;T)'!$E23/[4]Sheet1!$D$367</f>
        <v>0</v>
      </c>
      <c r="K1224" s="220" t="s">
        <v>999</v>
      </c>
      <c r="L1224" s="255">
        <v>0</v>
      </c>
    </row>
    <row r="1225" spans="2:12" s="220" customFormat="1" ht="15.5" x14ac:dyDescent="0.4">
      <c r="B1225" s="220" t="str">
        <f>VLOOKUP(C1225,[1]!Companies[#Data],3,FALSE)</f>
        <v>100046616-1</v>
      </c>
      <c r="C1225" s="261" t="str">
        <f t="shared" si="40"/>
        <v>Trinity Exploration and Production (Trinidad and Tobago) Ltd</v>
      </c>
      <c r="D1225" s="220" t="s">
        <v>2081</v>
      </c>
      <c r="E1225" s="221" t="s">
        <v>2076</v>
      </c>
      <c r="F1225" s="220" t="s">
        <v>996</v>
      </c>
      <c r="G1225" s="220" t="s">
        <v>996</v>
      </c>
      <c r="H1225" s="261" t="str">
        <f>Table10[[#This Row],[Company]]</f>
        <v>Trinity Exploration and Production (Trinidad and Tobago) Ltd</v>
      </c>
      <c r="I1225" s="220" t="s">
        <v>1199</v>
      </c>
      <c r="J1225" s="222">
        <f>'[19]TE&amp;P (T&amp;T)'!$E24/[4]Sheet1!$D$367</f>
        <v>0</v>
      </c>
      <c r="K1225" s="220" t="s">
        <v>999</v>
      </c>
      <c r="L1225" s="255">
        <v>0</v>
      </c>
    </row>
    <row r="1226" spans="2:12" s="220" customFormat="1" ht="15.5" x14ac:dyDescent="0.4">
      <c r="B1226" s="220" t="str">
        <f>VLOOKUP(C1226,[1]!Companies[#Data],3,FALSE)</f>
        <v>100046616-1</v>
      </c>
      <c r="C1226" s="261" t="str">
        <f t="shared" si="40"/>
        <v>Trinity Exploration and Production (Trinidad and Tobago) Ltd</v>
      </c>
      <c r="D1226" s="238" t="s">
        <v>1968</v>
      </c>
      <c r="E1226" s="221" t="s">
        <v>2059</v>
      </c>
      <c r="F1226" s="220" t="s">
        <v>996</v>
      </c>
      <c r="G1226" s="220" t="s">
        <v>996</v>
      </c>
      <c r="H1226" s="261" t="str">
        <f>Table10[[#This Row],[Company]]</f>
        <v>Trinity Exploration and Production (Trinidad and Tobago) Ltd</v>
      </c>
      <c r="I1226" s="220" t="s">
        <v>1199</v>
      </c>
      <c r="J1226" s="222">
        <f>'[19]TE&amp;P (T&amp;T)'!$E28/[4]Sheet1!$D$367</f>
        <v>3533108.6162611861</v>
      </c>
      <c r="K1226" s="220" t="s">
        <v>999</v>
      </c>
      <c r="L1226" s="255">
        <v>0</v>
      </c>
    </row>
    <row r="1227" spans="2:12" s="220" customFormat="1" ht="15.5" x14ac:dyDescent="0.4">
      <c r="B1227" s="220" t="str">
        <f>VLOOKUP(C1227,[1]!Companies[#Data],3,FALSE)</f>
        <v>100046616-1</v>
      </c>
      <c r="C1227" s="261" t="str">
        <f t="shared" si="40"/>
        <v>Trinity Exploration and Production (Trinidad and Tobago) Ltd</v>
      </c>
      <c r="D1227" s="238" t="s">
        <v>1968</v>
      </c>
      <c r="E1227" s="221" t="s">
        <v>2108</v>
      </c>
      <c r="F1227" s="220" t="s">
        <v>996</v>
      </c>
      <c r="G1227" s="220" t="s">
        <v>996</v>
      </c>
      <c r="H1227" s="261" t="str">
        <f>Table10[[#This Row],[Company]]</f>
        <v>Trinity Exploration and Production (Trinidad and Tobago) Ltd</v>
      </c>
      <c r="I1227" s="220" t="s">
        <v>1199</v>
      </c>
      <c r="J1227" s="222">
        <f>'[19]TE&amp;P (T&amp;T)'!$E29/[4]Sheet1!$D$367</f>
        <v>191275.79113893607</v>
      </c>
      <c r="K1227" s="220" t="s">
        <v>999</v>
      </c>
      <c r="L1227" s="255">
        <v>0</v>
      </c>
    </row>
    <row r="1228" spans="2:12" s="220" customFormat="1" ht="15.5" x14ac:dyDescent="0.4">
      <c r="B1228" s="220" t="str">
        <f>VLOOKUP(C1228,[1]!Companies[#Data],3,FALSE)</f>
        <v>100046616-1</v>
      </c>
      <c r="C1228" s="261" t="str">
        <f t="shared" si="40"/>
        <v>Trinity Exploration and Production (Trinidad and Tobago) Ltd</v>
      </c>
      <c r="D1228" s="238" t="s">
        <v>1968</v>
      </c>
      <c r="E1228" s="221" t="s">
        <v>2083</v>
      </c>
      <c r="F1228" s="220" t="s">
        <v>996</v>
      </c>
      <c r="G1228" s="220" t="s">
        <v>996</v>
      </c>
      <c r="H1228" s="261" t="str">
        <f>Table10[[#This Row],[Company]]</f>
        <v>Trinity Exploration and Production (Trinidad and Tobago) Ltd</v>
      </c>
      <c r="I1228" s="220" t="s">
        <v>1199</v>
      </c>
      <c r="J1228" s="222">
        <f>'[19]TE&amp;P (T&amp;T)'!$E30/[4]Sheet1!$D$367</f>
        <v>0</v>
      </c>
      <c r="K1228" s="220" t="s">
        <v>999</v>
      </c>
      <c r="L1228" s="255">
        <v>0</v>
      </c>
    </row>
    <row r="1229" spans="2:12" s="220" customFormat="1" ht="15.5" x14ac:dyDescent="0.4">
      <c r="B1229" s="220" t="str">
        <f>VLOOKUP(C1229,[1]!Companies[#Data],3,FALSE)</f>
        <v>100046616-1</v>
      </c>
      <c r="C1229" s="261" t="str">
        <f t="shared" si="40"/>
        <v>Trinity Exploration and Production (Trinidad and Tobago) Ltd</v>
      </c>
      <c r="D1229" s="238" t="s">
        <v>1968</v>
      </c>
      <c r="E1229" s="221" t="s">
        <v>2109</v>
      </c>
      <c r="F1229" s="220" t="s">
        <v>996</v>
      </c>
      <c r="G1229" s="220" t="s">
        <v>996</v>
      </c>
      <c r="H1229" s="261" t="str">
        <f>Table10[[#This Row],[Company]]</f>
        <v>Trinity Exploration and Production (Trinidad and Tobago) Ltd</v>
      </c>
      <c r="I1229" s="220" t="s">
        <v>1199</v>
      </c>
      <c r="J1229" s="222">
        <f>'[19]TE&amp;P (T&amp;T)'!$E31/[4]Sheet1!$D$367</f>
        <v>0</v>
      </c>
      <c r="K1229" s="220" t="s">
        <v>999</v>
      </c>
      <c r="L1229" s="255">
        <v>0</v>
      </c>
    </row>
    <row r="1230" spans="2:12" s="220" customFormat="1" ht="15.5" x14ac:dyDescent="0.4">
      <c r="B1230" s="220" t="str">
        <f>VLOOKUP(C1230,[1]!Companies[#Data],3,FALSE)</f>
        <v>100046616-1</v>
      </c>
      <c r="C1230" s="261" t="str">
        <f t="shared" si="40"/>
        <v>Trinity Exploration and Production (Trinidad and Tobago) Ltd</v>
      </c>
      <c r="D1230" s="238" t="s">
        <v>1968</v>
      </c>
      <c r="E1230" s="221" t="s">
        <v>2073</v>
      </c>
      <c r="F1230" s="220" t="s">
        <v>996</v>
      </c>
      <c r="G1230" s="220" t="s">
        <v>996</v>
      </c>
      <c r="H1230" s="261" t="str">
        <f>Table10[[#This Row],[Company]]</f>
        <v>Trinity Exploration and Production (Trinidad and Tobago) Ltd</v>
      </c>
      <c r="I1230" s="220" t="s">
        <v>1199</v>
      </c>
      <c r="J1230" s="222">
        <f>'[19]TE&amp;P (T&amp;T)'!$E32/[4]Sheet1!$D$367</f>
        <v>34251.517639520483</v>
      </c>
      <c r="K1230" s="220" t="s">
        <v>999</v>
      </c>
      <c r="L1230" s="255">
        <v>0</v>
      </c>
    </row>
    <row r="1231" spans="2:12" s="220" customFormat="1" ht="31" x14ac:dyDescent="0.4">
      <c r="B1231" s="220" t="str">
        <f>VLOOKUP(C1231,[1]!Companies[#Data],3,FALSE)</f>
        <v>100046616-1</v>
      </c>
      <c r="C1231" s="261" t="str">
        <f t="shared" si="40"/>
        <v>Trinity Exploration and Production (Trinidad and Tobago) Ltd</v>
      </c>
      <c r="D1231" s="238" t="s">
        <v>1968</v>
      </c>
      <c r="E1231" s="221" t="s">
        <v>2062</v>
      </c>
      <c r="F1231" s="220" t="s">
        <v>996</v>
      </c>
      <c r="G1231" s="220" t="s">
        <v>996</v>
      </c>
      <c r="H1231" s="261" t="str">
        <f>Table10[[#This Row],[Company]]</f>
        <v>Trinity Exploration and Production (Trinidad and Tobago) Ltd</v>
      </c>
      <c r="I1231" s="220" t="s">
        <v>1199</v>
      </c>
      <c r="J1231" s="222">
        <f>'[19]TE&amp;P (T&amp;T)'!$E33/[4]Sheet1!$D$367</f>
        <v>0</v>
      </c>
      <c r="K1231" s="220" t="s">
        <v>999</v>
      </c>
      <c r="L1231" s="255">
        <v>0</v>
      </c>
    </row>
    <row r="1232" spans="2:12" s="220" customFormat="1" ht="15.5" x14ac:dyDescent="0.4">
      <c r="B1232" s="220" t="str">
        <f>VLOOKUP(C1232,[1]!Companies[#Data],3,FALSE)</f>
        <v>100046616-1</v>
      </c>
      <c r="C1232" s="261" t="str">
        <f t="shared" si="40"/>
        <v>Trinity Exploration and Production (Trinidad and Tobago) Ltd</v>
      </c>
      <c r="D1232" s="238" t="s">
        <v>1968</v>
      </c>
      <c r="E1232" s="221" t="s">
        <v>2110</v>
      </c>
      <c r="F1232" s="220" t="s">
        <v>996</v>
      </c>
      <c r="G1232" s="220" t="s">
        <v>996</v>
      </c>
      <c r="H1232" s="261" t="str">
        <f>Table10[[#This Row],[Company]]</f>
        <v>Trinity Exploration and Production (Trinidad and Tobago) Ltd</v>
      </c>
      <c r="I1232" s="220" t="s">
        <v>1199</v>
      </c>
      <c r="J1232" s="222">
        <f>'[19]TE&amp;P (T&amp;T)'!$E34/[4]Sheet1!$D$367</f>
        <v>0</v>
      </c>
      <c r="K1232" s="220" t="s">
        <v>999</v>
      </c>
      <c r="L1232" s="255">
        <v>0</v>
      </c>
    </row>
    <row r="1233" spans="2:12" s="220" customFormat="1" ht="15.5" x14ac:dyDescent="0.4">
      <c r="B1233" s="220" t="str">
        <f>VLOOKUP(C1233,[1]!Companies[#Data],3,FALSE)</f>
        <v>100046616-1</v>
      </c>
      <c r="C1233" s="261" t="str">
        <f t="shared" si="40"/>
        <v>Trinity Exploration and Production (Trinidad and Tobago) Ltd</v>
      </c>
      <c r="D1233" s="238" t="s">
        <v>1968</v>
      </c>
      <c r="E1233" s="221" t="s">
        <v>2111</v>
      </c>
      <c r="F1233" s="220" t="s">
        <v>996</v>
      </c>
      <c r="G1233" s="220" t="s">
        <v>996</v>
      </c>
      <c r="H1233" s="261" t="str">
        <f>Table10[[#This Row],[Company]]</f>
        <v>Trinity Exploration and Production (Trinidad and Tobago) Ltd</v>
      </c>
      <c r="I1233" s="220" t="s">
        <v>1199</v>
      </c>
      <c r="J1233" s="222">
        <f>'[19]TE&amp;P (T&amp;T)'!$E35/[4]Sheet1!$D$367</f>
        <v>0</v>
      </c>
      <c r="K1233" s="220" t="s">
        <v>999</v>
      </c>
      <c r="L1233" s="255">
        <v>0</v>
      </c>
    </row>
    <row r="1234" spans="2:12" s="220" customFormat="1" ht="15.5" x14ac:dyDescent="0.4">
      <c r="B1234" s="220" t="str">
        <f>VLOOKUP(C1234,[1]!Companies[#Data],3,FALSE)</f>
        <v>100046616-1</v>
      </c>
      <c r="C1234" s="261" t="str">
        <f t="shared" si="40"/>
        <v>Trinity Exploration and Production (Trinidad and Tobago) Ltd</v>
      </c>
      <c r="D1234" s="238" t="s">
        <v>1968</v>
      </c>
      <c r="E1234" s="221" t="s">
        <v>2112</v>
      </c>
      <c r="F1234" s="220" t="s">
        <v>996</v>
      </c>
      <c r="G1234" s="220" t="s">
        <v>996</v>
      </c>
      <c r="H1234" s="261" t="str">
        <f>Table10[[#This Row],[Company]]</f>
        <v>Trinity Exploration and Production (Trinidad and Tobago) Ltd</v>
      </c>
      <c r="I1234" s="220" t="s">
        <v>1199</v>
      </c>
      <c r="J1234" s="222">
        <f>'[19]TE&amp;P (T&amp;T)'!$E36/[4]Sheet1!$D$367</f>
        <v>0</v>
      </c>
      <c r="K1234" s="220" t="s">
        <v>999</v>
      </c>
      <c r="L1234" s="255">
        <v>0</v>
      </c>
    </row>
    <row r="1235" spans="2:12" s="220" customFormat="1" ht="15.5" x14ac:dyDescent="0.4">
      <c r="B1235" s="220" t="str">
        <f>VLOOKUP(C1235,[1]!Companies[#Data],3,FALSE)</f>
        <v>100046616-1</v>
      </c>
      <c r="C1235" s="261" t="str">
        <f t="shared" si="40"/>
        <v>Trinity Exploration and Production (Trinidad and Tobago) Ltd</v>
      </c>
      <c r="D1235" s="238" t="s">
        <v>1968</v>
      </c>
      <c r="E1235" s="221" t="s">
        <v>2113</v>
      </c>
      <c r="F1235" s="220" t="s">
        <v>996</v>
      </c>
      <c r="G1235" s="220" t="s">
        <v>996</v>
      </c>
      <c r="H1235" s="261" t="str">
        <f>Table10[[#This Row],[Company]]</f>
        <v>Trinity Exploration and Production (Trinidad and Tobago) Ltd</v>
      </c>
      <c r="I1235" s="220" t="s">
        <v>1199</v>
      </c>
      <c r="J1235" s="222">
        <f>'[19]TE&amp;P (T&amp;T)'!$E37/[4]Sheet1!$D$367</f>
        <v>0</v>
      </c>
      <c r="K1235" s="220" t="s">
        <v>999</v>
      </c>
      <c r="L1235" s="255">
        <v>0</v>
      </c>
    </row>
    <row r="1236" spans="2:12" s="220" customFormat="1" ht="15.5" x14ac:dyDescent="0.4">
      <c r="B1236" s="220" t="str">
        <f>VLOOKUP(C1236,[1]!Companies[#Data],3,FALSE)</f>
        <v>100046616-1</v>
      </c>
      <c r="C1236" s="261" t="str">
        <f t="shared" si="40"/>
        <v>Trinity Exploration and Production (Trinidad and Tobago) Ltd</v>
      </c>
      <c r="D1236" s="238" t="s">
        <v>1968</v>
      </c>
      <c r="E1236" s="221" t="s">
        <v>2074</v>
      </c>
      <c r="F1236" s="220" t="s">
        <v>996</v>
      </c>
      <c r="G1236" s="220" t="s">
        <v>996</v>
      </c>
      <c r="H1236" s="261" t="str">
        <f>Table10[[#This Row],[Company]]</f>
        <v>Trinity Exploration and Production (Trinidad and Tobago) Ltd</v>
      </c>
      <c r="I1236" s="220" t="s">
        <v>1199</v>
      </c>
      <c r="J1236" s="222">
        <f>'[19]TE&amp;P (T&amp;T)'!$E38/[4]Sheet1!$D$367</f>
        <v>0</v>
      </c>
      <c r="K1236" s="220" t="s">
        <v>999</v>
      </c>
      <c r="L1236" s="255">
        <v>0</v>
      </c>
    </row>
    <row r="1237" spans="2:12" s="220" customFormat="1" ht="15.5" x14ac:dyDescent="0.4">
      <c r="B1237" s="220" t="str">
        <f>VLOOKUP(C1237,[1]!Companies[#Data],3,FALSE)</f>
        <v>100046616-1</v>
      </c>
      <c r="C1237" s="261" t="str">
        <f t="shared" si="40"/>
        <v>Trinity Exploration and Production (Trinidad and Tobago) Ltd</v>
      </c>
      <c r="D1237" s="238" t="s">
        <v>1968</v>
      </c>
      <c r="E1237" s="221" t="s">
        <v>2064</v>
      </c>
      <c r="F1237" s="220" t="s">
        <v>996</v>
      </c>
      <c r="G1237" s="220" t="s">
        <v>996</v>
      </c>
      <c r="H1237" s="261" t="str">
        <f>Table10[[#This Row],[Company]]</f>
        <v>Trinity Exploration and Production (Trinidad and Tobago) Ltd</v>
      </c>
      <c r="I1237" s="220" t="s">
        <v>1199</v>
      </c>
      <c r="J1237" s="222">
        <f>'[19]TE&amp;P (T&amp;T)'!$E39/[4]Sheet1!$D$367</f>
        <v>201183.79805007394</v>
      </c>
      <c r="K1237" s="220" t="s">
        <v>999</v>
      </c>
      <c r="L1237" s="255">
        <v>0</v>
      </c>
    </row>
    <row r="1238" spans="2:12" s="220" customFormat="1" ht="15.5" x14ac:dyDescent="0.4">
      <c r="B1238" s="220" t="str">
        <f>VLOOKUP(C1238,[1]!Companies[#Data],3,FALSE)</f>
        <v>100046616-1</v>
      </c>
      <c r="C1238" s="261" t="str">
        <f t="shared" si="40"/>
        <v>Trinity Exploration and Production (Trinidad and Tobago) Ltd</v>
      </c>
      <c r="D1238" s="238" t="s">
        <v>1968</v>
      </c>
      <c r="E1238" s="221" t="s">
        <v>2065</v>
      </c>
      <c r="F1238" s="220" t="s">
        <v>996</v>
      </c>
      <c r="G1238" s="220" t="s">
        <v>996</v>
      </c>
      <c r="H1238" s="261" t="str">
        <f>Table10[[#This Row],[Company]]</f>
        <v>Trinity Exploration and Production (Trinidad and Tobago) Ltd</v>
      </c>
      <c r="I1238" s="220" t="s">
        <v>1199</v>
      </c>
      <c r="J1238" s="222">
        <f>'[19]TE&amp;P (T&amp;T)'!$E40/[4]Sheet1!$D$367</f>
        <v>201183.79805007394</v>
      </c>
      <c r="K1238" s="220" t="s">
        <v>999</v>
      </c>
      <c r="L1238" s="255">
        <v>0</v>
      </c>
    </row>
    <row r="1239" spans="2:12" s="220" customFormat="1" ht="15.5" x14ac:dyDescent="0.4">
      <c r="B1239" s="220" t="str">
        <f>VLOOKUP(C1239,[1]!Companies[#Data],3,FALSE)</f>
        <v>100046616-1</v>
      </c>
      <c r="C1239" s="261" t="str">
        <f t="shared" si="40"/>
        <v>Trinity Exploration and Production (Trinidad and Tobago) Ltd</v>
      </c>
      <c r="D1239" s="238" t="s">
        <v>1968</v>
      </c>
      <c r="E1239" s="221" t="s">
        <v>2114</v>
      </c>
      <c r="F1239" s="220" t="s">
        <v>996</v>
      </c>
      <c r="G1239" s="220" t="s">
        <v>996</v>
      </c>
      <c r="H1239" s="261" t="str">
        <f>Table10[[#This Row],[Company]]</f>
        <v>Trinity Exploration and Production (Trinidad and Tobago) Ltd</v>
      </c>
      <c r="I1239" s="220" t="s">
        <v>1199</v>
      </c>
      <c r="J1239" s="222">
        <f>'[19]TE&amp;P (T&amp;T)'!$E41/[4]Sheet1!$D$367</f>
        <v>0</v>
      </c>
      <c r="K1239" s="220" t="s">
        <v>999</v>
      </c>
      <c r="L1239" s="255">
        <v>0</v>
      </c>
    </row>
    <row r="1240" spans="2:12" s="220" customFormat="1" ht="15.5" x14ac:dyDescent="0.4">
      <c r="B1240" s="220" t="str">
        <f>VLOOKUP(C1240,[1]!Companies[#Data],3,FALSE)</f>
        <v>100046616-1</v>
      </c>
      <c r="C1240" s="261" t="str">
        <f t="shared" si="40"/>
        <v>Trinity Exploration and Production (Trinidad and Tobago) Ltd</v>
      </c>
      <c r="D1240" s="238" t="s">
        <v>1968</v>
      </c>
      <c r="E1240" s="221" t="s">
        <v>2069</v>
      </c>
      <c r="F1240" s="220" t="s">
        <v>996</v>
      </c>
      <c r="G1240" s="220" t="s">
        <v>996</v>
      </c>
      <c r="H1240" s="261" t="str">
        <f>Table10[[#This Row],[Company]]</f>
        <v>Trinity Exploration and Production (Trinidad and Tobago) Ltd</v>
      </c>
      <c r="I1240" s="220" t="s">
        <v>1199</v>
      </c>
      <c r="J1240" s="222">
        <f>'[19]TE&amp;P (T&amp;T)'!$E42/[4]Sheet1!$D$367</f>
        <v>0</v>
      </c>
      <c r="K1240" s="220" t="s">
        <v>999</v>
      </c>
      <c r="L1240" s="255">
        <v>0</v>
      </c>
    </row>
    <row r="1241" spans="2:12" s="220" customFormat="1" ht="15.5" x14ac:dyDescent="0.4">
      <c r="B1241" s="220" t="str">
        <f>VLOOKUP(C1241,[1]!Companies[#Data],3,FALSE)</f>
        <v>100046616-1</v>
      </c>
      <c r="C1241" s="261" t="str">
        <f t="shared" si="40"/>
        <v>Trinity Exploration and Production (Trinidad and Tobago) Ltd</v>
      </c>
      <c r="D1241" s="238" t="s">
        <v>1968</v>
      </c>
      <c r="E1241" s="221" t="s">
        <v>2070</v>
      </c>
      <c r="F1241" s="220" t="s">
        <v>996</v>
      </c>
      <c r="G1241" s="220" t="s">
        <v>996</v>
      </c>
      <c r="H1241" s="261" t="str">
        <f>Table10[[#This Row],[Company]]</f>
        <v>Trinity Exploration and Production (Trinidad and Tobago) Ltd</v>
      </c>
      <c r="I1241" s="220" t="s">
        <v>1199</v>
      </c>
      <c r="J1241" s="222">
        <f>'[19]TE&amp;P (T&amp;T)'!$E43/[4]Sheet1!$D$367</f>
        <v>103888.35134607481</v>
      </c>
      <c r="K1241" s="220" t="s">
        <v>999</v>
      </c>
      <c r="L1241" s="255">
        <v>0</v>
      </c>
    </row>
    <row r="1242" spans="2:12" s="220" customFormat="1" ht="15.5" x14ac:dyDescent="0.4">
      <c r="B1242" s="220" t="str">
        <f>VLOOKUP(C1242,[1]!Companies[#Data],3,FALSE)</f>
        <v>100046616-1</v>
      </c>
      <c r="C1242" s="261" t="str">
        <f t="shared" si="40"/>
        <v>Trinity Exploration and Production (Trinidad and Tobago) Ltd</v>
      </c>
      <c r="D1242" s="238" t="s">
        <v>1968</v>
      </c>
      <c r="E1242" s="221" t="s">
        <v>2115</v>
      </c>
      <c r="F1242" s="220" t="s">
        <v>996</v>
      </c>
      <c r="G1242" s="220" t="s">
        <v>996</v>
      </c>
      <c r="H1242" s="261" t="str">
        <f>Table10[[#This Row],[Company]]</f>
        <v>Trinity Exploration and Production (Trinidad and Tobago) Ltd</v>
      </c>
      <c r="I1242" s="220" t="s">
        <v>1199</v>
      </c>
      <c r="J1242" s="222">
        <f>'[19]TE&amp;P (T&amp;T)'!$E44/[4]Sheet1!$D$367</f>
        <v>0</v>
      </c>
      <c r="K1242" s="220" t="s">
        <v>999</v>
      </c>
      <c r="L1242" s="255">
        <v>0</v>
      </c>
    </row>
    <row r="1243" spans="2:12" s="220" customFormat="1" ht="15.5" x14ac:dyDescent="0.4">
      <c r="B1243" s="220" t="str">
        <f>VLOOKUP(C1243,[1]!Companies[#Data],3,FALSE)</f>
        <v>100046616-1</v>
      </c>
      <c r="C1243" s="261" t="str">
        <f t="shared" si="40"/>
        <v>Trinity Exploration and Production (Trinidad and Tobago) Ltd</v>
      </c>
      <c r="D1243" s="238" t="s">
        <v>1968</v>
      </c>
      <c r="E1243" s="221" t="s">
        <v>2072</v>
      </c>
      <c r="F1243" s="220" t="s">
        <v>996</v>
      </c>
      <c r="G1243" s="220" t="s">
        <v>996</v>
      </c>
      <c r="H1243" s="261" t="str">
        <f>Table10[[#This Row],[Company]]</f>
        <v>Trinity Exploration and Production (Trinidad and Tobago) Ltd</v>
      </c>
      <c r="I1243" s="220" t="s">
        <v>1199</v>
      </c>
      <c r="J1243" s="222">
        <f>'[19]TE&amp;P (T&amp;T)'!$E45/[4]Sheet1!$D$367</f>
        <v>0</v>
      </c>
      <c r="K1243" s="220" t="s">
        <v>999</v>
      </c>
      <c r="L1243" s="255">
        <v>0</v>
      </c>
    </row>
    <row r="1244" spans="2:12" s="220" customFormat="1" ht="15.5" x14ac:dyDescent="0.4">
      <c r="B1244" s="220" t="str">
        <f>VLOOKUP(C1244,[1]!Companies[#Data],3,FALSE)</f>
        <v>100046616-1</v>
      </c>
      <c r="C1244" s="261" t="str">
        <f t="shared" si="40"/>
        <v>Trinity Exploration and Production (Trinidad and Tobago) Ltd</v>
      </c>
      <c r="D1244" s="220" t="s">
        <v>2081</v>
      </c>
      <c r="E1244" s="221" t="s">
        <v>2116</v>
      </c>
      <c r="F1244" s="220" t="s">
        <v>996</v>
      </c>
      <c r="G1244" s="220" t="s">
        <v>996</v>
      </c>
      <c r="H1244" s="261" t="str">
        <f>Table10[[#This Row],[Company]]</f>
        <v>Trinity Exploration and Production (Trinidad and Tobago) Ltd</v>
      </c>
      <c r="I1244" s="220" t="s">
        <v>1199</v>
      </c>
      <c r="J1244" s="222">
        <f>'[19]TE&amp;P (T&amp;T)'!$E$50/[4]Sheet1!$D$367</f>
        <v>0</v>
      </c>
      <c r="K1244" s="220" t="s">
        <v>999</v>
      </c>
      <c r="L1244" s="255">
        <v>0</v>
      </c>
    </row>
    <row r="1245" spans="2:12" s="220" customFormat="1" ht="15.5" x14ac:dyDescent="0.4">
      <c r="B1245" s="220" t="str">
        <f>VLOOKUP(C1245,[1]!Companies[#Data],3,FALSE)</f>
        <v>10005602-2</v>
      </c>
      <c r="C1245" s="261" t="str">
        <f>'[1]Part 3 - Reporting entities'!B68</f>
        <v xml:space="preserve">Trinity Exploration and Production (Galeota) Limited </v>
      </c>
      <c r="D1245" s="220" t="s">
        <v>2081</v>
      </c>
      <c r="E1245" s="221" t="s">
        <v>2082</v>
      </c>
      <c r="F1245" s="220" t="s">
        <v>996</v>
      </c>
      <c r="G1245" s="220" t="s">
        <v>996</v>
      </c>
      <c r="H1245" s="261" t="str">
        <f>Table10[[#This Row],[Company]]</f>
        <v xml:space="preserve">Trinity Exploration and Production (Galeota) Limited </v>
      </c>
      <c r="I1245" s="220" t="s">
        <v>1199</v>
      </c>
      <c r="J1245" s="222">
        <f>'[19]TE&amp;P (Galeota) Ltd'!$E14/[4]Sheet1!$D$367</f>
        <v>5579914.6809282526</v>
      </c>
      <c r="K1245" s="220" t="s">
        <v>999</v>
      </c>
      <c r="L1245" s="255">
        <v>0</v>
      </c>
    </row>
    <row r="1246" spans="2:12" s="220" customFormat="1" ht="15.5" x14ac:dyDescent="0.4">
      <c r="B1246" s="220" t="str">
        <f>VLOOKUP(C1246,[1]!Companies[#Data],3,FALSE)</f>
        <v>10005602-2</v>
      </c>
      <c r="C1246" s="261" t="str">
        <f>C1245</f>
        <v xml:space="preserve">Trinity Exploration and Production (Galeota) Limited </v>
      </c>
      <c r="D1246" s="220" t="s">
        <v>2081</v>
      </c>
      <c r="E1246" s="221" t="s">
        <v>2050</v>
      </c>
      <c r="F1246" s="220" t="s">
        <v>996</v>
      </c>
      <c r="G1246" s="220" t="s">
        <v>996</v>
      </c>
      <c r="H1246" s="261" t="str">
        <f>Table10[[#This Row],[Company]]</f>
        <v xml:space="preserve">Trinity Exploration and Production (Galeota) Limited </v>
      </c>
      <c r="I1246" s="220" t="s">
        <v>1199</v>
      </c>
      <c r="J1246" s="222">
        <f>'[19]TE&amp;P (Galeota) Ltd'!$E15/[4]Sheet1!$D$367</f>
        <v>555701.2521071852</v>
      </c>
      <c r="K1246" s="220" t="s">
        <v>999</v>
      </c>
      <c r="L1246" s="255">
        <v>0</v>
      </c>
    </row>
    <row r="1247" spans="2:12" s="220" customFormat="1" ht="15.5" x14ac:dyDescent="0.4">
      <c r="B1247" s="220" t="str">
        <f>VLOOKUP(C1247,[1]!Companies[#Data],3,FALSE)</f>
        <v>10005602-2</v>
      </c>
      <c r="C1247" s="261" t="str">
        <f t="shared" ref="C1247:C1274" si="41">C1246</f>
        <v xml:space="preserve">Trinity Exploration and Production (Galeota) Limited </v>
      </c>
      <c r="D1247" s="220" t="s">
        <v>2081</v>
      </c>
      <c r="E1247" s="221" t="s">
        <v>2051</v>
      </c>
      <c r="F1247" s="220" t="s">
        <v>996</v>
      </c>
      <c r="G1247" s="220" t="s">
        <v>996</v>
      </c>
      <c r="H1247" s="261" t="str">
        <f>Table10[[#This Row],[Company]]</f>
        <v xml:space="preserve">Trinity Exploration and Production (Galeota) Limited </v>
      </c>
      <c r="I1247" s="220" t="s">
        <v>1199</v>
      </c>
      <c r="J1247" s="222">
        <f>'[19]TE&amp;P (Galeota) Ltd'!$E16/[4]Sheet1!$D$367</f>
        <v>222380.3520725347</v>
      </c>
      <c r="K1247" s="220" t="s">
        <v>999</v>
      </c>
      <c r="L1247" s="255">
        <v>0</v>
      </c>
    </row>
    <row r="1248" spans="2:12" s="220" customFormat="1" ht="15.5" x14ac:dyDescent="0.4">
      <c r="B1248" s="220" t="str">
        <f>VLOOKUP(C1248,[1]!Companies[#Data],3,FALSE)</f>
        <v>10005602-2</v>
      </c>
      <c r="C1248" s="261" t="str">
        <f t="shared" si="41"/>
        <v xml:space="preserve">Trinity Exploration and Production (Galeota) Limited </v>
      </c>
      <c r="D1248" s="220" t="s">
        <v>2081</v>
      </c>
      <c r="E1248" s="221" t="s">
        <v>2049</v>
      </c>
      <c r="F1248" s="220" t="s">
        <v>996</v>
      </c>
      <c r="G1248" s="220" t="s">
        <v>996</v>
      </c>
      <c r="H1248" s="261" t="str">
        <f>Table10[[#This Row],[Company]]</f>
        <v xml:space="preserve">Trinity Exploration and Production (Galeota) Limited </v>
      </c>
      <c r="I1248" s="220" t="s">
        <v>1199</v>
      </c>
      <c r="J1248" s="222">
        <f>'[19]TE&amp;P (Galeota) Ltd'!$E17/[4]Sheet1!$D$367</f>
        <v>0</v>
      </c>
      <c r="K1248" s="220" t="s">
        <v>999</v>
      </c>
      <c r="L1248" s="255">
        <v>0</v>
      </c>
    </row>
    <row r="1249" spans="2:12" s="220" customFormat="1" ht="15.5" x14ac:dyDescent="0.4">
      <c r="B1249" s="220" t="str">
        <f>VLOOKUP(C1249,[1]!Companies[#Data],3,FALSE)</f>
        <v>10005602-2</v>
      </c>
      <c r="C1249" s="261" t="str">
        <f t="shared" si="41"/>
        <v xml:space="preserve">Trinity Exploration and Production (Galeota) Limited </v>
      </c>
      <c r="D1249" s="220" t="s">
        <v>2081</v>
      </c>
      <c r="E1249" s="221" t="s">
        <v>2057</v>
      </c>
      <c r="F1249" s="220" t="s">
        <v>996</v>
      </c>
      <c r="G1249" s="220" t="s">
        <v>996</v>
      </c>
      <c r="H1249" s="261" t="str">
        <f>Table10[[#This Row],[Company]]</f>
        <v xml:space="preserve">Trinity Exploration and Production (Galeota) Limited </v>
      </c>
      <c r="I1249" s="220" t="s">
        <v>1199</v>
      </c>
      <c r="J1249" s="222">
        <f>'[19]TE&amp;P (Galeota) Ltd'!$E18/[4]Sheet1!$D$367</f>
        <v>95517.633007802942</v>
      </c>
      <c r="K1249" s="220" t="s">
        <v>999</v>
      </c>
      <c r="L1249" s="255">
        <v>0</v>
      </c>
    </row>
    <row r="1250" spans="2:12" s="220" customFormat="1" ht="15.5" x14ac:dyDescent="0.4">
      <c r="B1250" s="220" t="str">
        <f>VLOOKUP(C1250,[1]!Companies[#Data],3,FALSE)</f>
        <v>10005602-2</v>
      </c>
      <c r="C1250" s="261" t="str">
        <f t="shared" si="41"/>
        <v xml:space="preserve">Trinity Exploration and Production (Galeota) Limited </v>
      </c>
      <c r="D1250" s="220" t="s">
        <v>2081</v>
      </c>
      <c r="E1250" s="221" t="s">
        <v>2054</v>
      </c>
      <c r="F1250" s="220" t="s">
        <v>996</v>
      </c>
      <c r="G1250" s="220" t="s">
        <v>996</v>
      </c>
      <c r="H1250" s="261" t="str">
        <f>Table10[[#This Row],[Company]]</f>
        <v xml:space="preserve">Trinity Exploration and Production (Galeota) Limited </v>
      </c>
      <c r="I1250" s="220" t="s">
        <v>1199</v>
      </c>
      <c r="J1250" s="222">
        <f>'[19]TE&amp;P (Galeota) Ltd'!$E19/[4]Sheet1!$D$367</f>
        <v>0</v>
      </c>
      <c r="K1250" s="220" t="s">
        <v>999</v>
      </c>
      <c r="L1250" s="255">
        <v>0</v>
      </c>
    </row>
    <row r="1251" spans="2:12" s="220" customFormat="1" ht="31" x14ac:dyDescent="0.4">
      <c r="B1251" s="220" t="str">
        <f>VLOOKUP(C1251,[1]!Companies[#Data],3,FALSE)</f>
        <v>10005602-2</v>
      </c>
      <c r="C1251" s="261" t="str">
        <f t="shared" si="41"/>
        <v xml:space="preserve">Trinity Exploration and Production (Galeota) Limited </v>
      </c>
      <c r="D1251" s="220" t="s">
        <v>2081</v>
      </c>
      <c r="E1251" s="221" t="s">
        <v>2048</v>
      </c>
      <c r="F1251" s="220" t="s">
        <v>996</v>
      </c>
      <c r="G1251" s="220" t="s">
        <v>996</v>
      </c>
      <c r="H1251" s="261" t="str">
        <f>Table10[[#This Row],[Company]]</f>
        <v xml:space="preserve">Trinity Exploration and Production (Galeota) Limited </v>
      </c>
      <c r="I1251" s="220" t="s">
        <v>1199</v>
      </c>
      <c r="J1251" s="222">
        <f>'[19]TE&amp;P (Galeota) Ltd'!$E20/[4]Sheet1!$D$367</f>
        <v>0</v>
      </c>
      <c r="K1251" s="220" t="s">
        <v>999</v>
      </c>
      <c r="L1251" s="255">
        <v>0</v>
      </c>
    </row>
    <row r="1252" spans="2:12" s="220" customFormat="1" ht="31" x14ac:dyDescent="0.4">
      <c r="B1252" s="220" t="str">
        <f>VLOOKUP(C1252,[1]!Companies[#Data],3,FALSE)</f>
        <v>10005602-2</v>
      </c>
      <c r="C1252" s="261" t="str">
        <f t="shared" si="41"/>
        <v xml:space="preserve">Trinity Exploration and Production (Galeota) Limited </v>
      </c>
      <c r="D1252" s="220" t="s">
        <v>2081</v>
      </c>
      <c r="E1252" s="221" t="s">
        <v>2085</v>
      </c>
      <c r="F1252" s="220" t="s">
        <v>996</v>
      </c>
      <c r="G1252" s="220" t="s">
        <v>996</v>
      </c>
      <c r="H1252" s="261" t="str">
        <f>Table10[[#This Row],[Company]]</f>
        <v xml:space="preserve">Trinity Exploration and Production (Galeota) Limited </v>
      </c>
      <c r="I1252" s="220" t="s">
        <v>1199</v>
      </c>
      <c r="J1252" s="222">
        <f>'[19]TE&amp;P (Galeota) Ltd'!$E21/[4]Sheet1!$D$367</f>
        <v>0</v>
      </c>
      <c r="K1252" s="220" t="s">
        <v>999</v>
      </c>
      <c r="L1252" s="255">
        <v>0</v>
      </c>
    </row>
    <row r="1253" spans="2:12" s="220" customFormat="1" ht="15.5" x14ac:dyDescent="0.4">
      <c r="B1253" s="220" t="str">
        <f>VLOOKUP(C1253,[1]!Companies[#Data],3,FALSE)</f>
        <v>10005602-2</v>
      </c>
      <c r="C1253" s="261" t="str">
        <f t="shared" si="41"/>
        <v xml:space="preserve">Trinity Exploration and Production (Galeota) Limited </v>
      </c>
      <c r="D1253" s="220" t="s">
        <v>2081</v>
      </c>
      <c r="E1253" s="221" t="s">
        <v>2107</v>
      </c>
      <c r="F1253" s="220" t="s">
        <v>996</v>
      </c>
      <c r="G1253" s="220" t="s">
        <v>996</v>
      </c>
      <c r="H1253" s="261" t="str">
        <f>Table10[[#This Row],[Company]]</f>
        <v xml:space="preserve">Trinity Exploration and Production (Galeota) Limited </v>
      </c>
      <c r="I1253" s="220" t="s">
        <v>1199</v>
      </c>
      <c r="J1253" s="222">
        <f>'[19]TE&amp;P (Galeota) Ltd'!$E22/[4]Sheet1!$D$367</f>
        <v>0</v>
      </c>
      <c r="K1253" s="220" t="s">
        <v>999</v>
      </c>
      <c r="L1253" s="255">
        <v>0</v>
      </c>
    </row>
    <row r="1254" spans="2:12" s="220" customFormat="1" ht="15.5" x14ac:dyDescent="0.4">
      <c r="B1254" s="220" t="str">
        <f>VLOOKUP(C1254,[1]!Companies[#Data],3,FALSE)</f>
        <v>10005602-2</v>
      </c>
      <c r="C1254" s="261" t="str">
        <f t="shared" si="41"/>
        <v xml:space="preserve">Trinity Exploration and Production (Galeota) Limited </v>
      </c>
      <c r="D1254" s="220" t="s">
        <v>2081</v>
      </c>
      <c r="E1254" s="221" t="s">
        <v>2075</v>
      </c>
      <c r="F1254" s="220" t="s">
        <v>996</v>
      </c>
      <c r="G1254" s="220" t="s">
        <v>996</v>
      </c>
      <c r="H1254" s="261" t="str">
        <f>Table10[[#This Row],[Company]]</f>
        <v xml:space="preserve">Trinity Exploration and Production (Galeota) Limited </v>
      </c>
      <c r="I1254" s="220" t="s">
        <v>1199</v>
      </c>
      <c r="J1254" s="222">
        <f>'[19]TE&amp;P (Galeota) Ltd'!$E23/[4]Sheet1!$D$367</f>
        <v>0</v>
      </c>
      <c r="K1254" s="220" t="s">
        <v>999</v>
      </c>
      <c r="L1254" s="255">
        <v>0</v>
      </c>
    </row>
    <row r="1255" spans="2:12" s="220" customFormat="1" ht="15.5" x14ac:dyDescent="0.4">
      <c r="B1255" s="220" t="str">
        <f>VLOOKUP(C1255,[1]!Companies[#Data],3,FALSE)</f>
        <v>10005602-2</v>
      </c>
      <c r="C1255" s="261" t="str">
        <f t="shared" si="41"/>
        <v xml:space="preserve">Trinity Exploration and Production (Galeota) Limited </v>
      </c>
      <c r="D1255" s="220" t="s">
        <v>2081</v>
      </c>
      <c r="E1255" s="221" t="s">
        <v>2076</v>
      </c>
      <c r="F1255" s="220" t="s">
        <v>996</v>
      </c>
      <c r="G1255" s="220" t="s">
        <v>996</v>
      </c>
      <c r="H1255" s="261" t="str">
        <f>Table10[[#This Row],[Company]]</f>
        <v xml:space="preserve">Trinity Exploration and Production (Galeota) Limited </v>
      </c>
      <c r="I1255" s="220" t="s">
        <v>1199</v>
      </c>
      <c r="J1255" s="222">
        <f>'[19]TE&amp;P (Galeota) Ltd'!$E24/[4]Sheet1!$D$367</f>
        <v>0</v>
      </c>
      <c r="K1255" s="220" t="s">
        <v>999</v>
      </c>
      <c r="L1255" s="255">
        <v>0</v>
      </c>
    </row>
    <row r="1256" spans="2:12" s="220" customFormat="1" ht="15.5" x14ac:dyDescent="0.4">
      <c r="B1256" s="220" t="str">
        <f>VLOOKUP(C1256,[1]!Companies[#Data],3,FALSE)</f>
        <v>10005602-2</v>
      </c>
      <c r="C1256" s="261" t="str">
        <f t="shared" si="41"/>
        <v xml:space="preserve">Trinity Exploration and Production (Galeota) Limited </v>
      </c>
      <c r="D1256" s="238" t="s">
        <v>1968</v>
      </c>
      <c r="E1256" s="221" t="s">
        <v>2059</v>
      </c>
      <c r="F1256" s="220" t="s">
        <v>996</v>
      </c>
      <c r="G1256" s="220" t="s">
        <v>996</v>
      </c>
      <c r="H1256" s="261" t="str">
        <f>Table10[[#This Row],[Company]]</f>
        <v xml:space="preserve">Trinity Exploration and Production (Galeota) Limited </v>
      </c>
      <c r="I1256" s="220" t="s">
        <v>1199</v>
      </c>
      <c r="J1256" s="222">
        <f>'[19]TE&amp;P (Galeota) Ltd'!$E28/[4]Sheet1!$D$367</f>
        <v>0</v>
      </c>
      <c r="K1256" s="220" t="s">
        <v>999</v>
      </c>
      <c r="L1256" s="255">
        <v>0</v>
      </c>
    </row>
    <row r="1257" spans="2:12" s="220" customFormat="1" ht="15.5" x14ac:dyDescent="0.4">
      <c r="B1257" s="220" t="str">
        <f>VLOOKUP(C1257,[1]!Companies[#Data],3,FALSE)</f>
        <v>10005602-2</v>
      </c>
      <c r="C1257" s="261" t="str">
        <f t="shared" si="41"/>
        <v xml:space="preserve">Trinity Exploration and Production (Galeota) Limited </v>
      </c>
      <c r="D1257" s="238" t="s">
        <v>1968</v>
      </c>
      <c r="E1257" s="221" t="s">
        <v>2108</v>
      </c>
      <c r="F1257" s="220" t="s">
        <v>996</v>
      </c>
      <c r="G1257" s="220" t="s">
        <v>996</v>
      </c>
      <c r="H1257" s="261" t="str">
        <f>Table10[[#This Row],[Company]]</f>
        <v xml:space="preserve">Trinity Exploration and Production (Galeota) Limited </v>
      </c>
      <c r="I1257" s="220" t="s">
        <v>1199</v>
      </c>
      <c r="J1257" s="222">
        <f>'[19]TE&amp;P (Galeota) Ltd'!$E29/[4]Sheet1!$D$367</f>
        <v>0</v>
      </c>
      <c r="K1257" s="220" t="s">
        <v>999</v>
      </c>
      <c r="L1257" s="255">
        <v>0</v>
      </c>
    </row>
    <row r="1258" spans="2:12" s="220" customFormat="1" ht="15.5" x14ac:dyDescent="0.4">
      <c r="B1258" s="220" t="str">
        <f>VLOOKUP(C1258,[1]!Companies[#Data],3,FALSE)</f>
        <v>10005602-2</v>
      </c>
      <c r="C1258" s="261" t="str">
        <f t="shared" si="41"/>
        <v xml:space="preserve">Trinity Exploration and Production (Galeota) Limited </v>
      </c>
      <c r="D1258" s="238" t="s">
        <v>1968</v>
      </c>
      <c r="E1258" s="221" t="s">
        <v>2083</v>
      </c>
      <c r="F1258" s="220" t="s">
        <v>996</v>
      </c>
      <c r="G1258" s="220" t="s">
        <v>996</v>
      </c>
      <c r="H1258" s="261" t="str">
        <f>Table10[[#This Row],[Company]]</f>
        <v xml:space="preserve">Trinity Exploration and Production (Galeota) Limited </v>
      </c>
      <c r="I1258" s="220" t="s">
        <v>1199</v>
      </c>
      <c r="J1258" s="222">
        <f>'[19]TE&amp;P (Galeota) Ltd'!$E30/[4]Sheet1!$D$367</f>
        <v>0</v>
      </c>
      <c r="K1258" s="220" t="s">
        <v>999</v>
      </c>
      <c r="L1258" s="255">
        <v>0</v>
      </c>
    </row>
    <row r="1259" spans="2:12" s="220" customFormat="1" ht="15.5" x14ac:dyDescent="0.4">
      <c r="B1259" s="220" t="str">
        <f>VLOOKUP(C1259,[1]!Companies[#Data],3,FALSE)</f>
        <v>10005602-2</v>
      </c>
      <c r="C1259" s="261" t="str">
        <f t="shared" si="41"/>
        <v xml:space="preserve">Trinity Exploration and Production (Galeota) Limited </v>
      </c>
      <c r="D1259" s="238" t="s">
        <v>1968</v>
      </c>
      <c r="E1259" s="221" t="s">
        <v>2109</v>
      </c>
      <c r="F1259" s="220" t="s">
        <v>996</v>
      </c>
      <c r="G1259" s="220" t="s">
        <v>996</v>
      </c>
      <c r="H1259" s="261" t="str">
        <f>Table10[[#This Row],[Company]]</f>
        <v xml:space="preserve">Trinity Exploration and Production (Galeota) Limited </v>
      </c>
      <c r="I1259" s="220" t="s">
        <v>1199</v>
      </c>
      <c r="J1259" s="222">
        <f>'[19]TE&amp;P (Galeota) Ltd'!$E31/[4]Sheet1!$D$367</f>
        <v>0</v>
      </c>
      <c r="K1259" s="220" t="s">
        <v>999</v>
      </c>
      <c r="L1259" s="255">
        <v>0</v>
      </c>
    </row>
    <row r="1260" spans="2:12" s="220" customFormat="1" ht="15.5" x14ac:dyDescent="0.4">
      <c r="B1260" s="220" t="str">
        <f>VLOOKUP(C1260,[1]!Companies[#Data],3,FALSE)</f>
        <v>10005602-2</v>
      </c>
      <c r="C1260" s="261" t="str">
        <f t="shared" si="41"/>
        <v xml:space="preserve">Trinity Exploration and Production (Galeota) Limited </v>
      </c>
      <c r="D1260" s="238" t="s">
        <v>1968</v>
      </c>
      <c r="E1260" s="221" t="s">
        <v>2073</v>
      </c>
      <c r="F1260" s="220" t="s">
        <v>996</v>
      </c>
      <c r="G1260" s="220" t="s">
        <v>996</v>
      </c>
      <c r="H1260" s="261" t="str">
        <f>Table10[[#This Row],[Company]]</f>
        <v xml:space="preserve">Trinity Exploration and Production (Galeota) Limited </v>
      </c>
      <c r="I1260" s="220" t="s">
        <v>1199</v>
      </c>
      <c r="J1260" s="222">
        <f>'[19]TE&amp;P (Galeota) Ltd'!$E32/[4]Sheet1!$D$367</f>
        <v>0</v>
      </c>
      <c r="K1260" s="220" t="s">
        <v>999</v>
      </c>
      <c r="L1260" s="255">
        <v>0</v>
      </c>
    </row>
    <row r="1261" spans="2:12" s="220" customFormat="1" ht="31" x14ac:dyDescent="0.4">
      <c r="B1261" s="220" t="str">
        <f>VLOOKUP(C1261,[1]!Companies[#Data],3,FALSE)</f>
        <v>10005602-2</v>
      </c>
      <c r="C1261" s="261" t="str">
        <f t="shared" si="41"/>
        <v xml:space="preserve">Trinity Exploration and Production (Galeota) Limited </v>
      </c>
      <c r="D1261" s="238" t="s">
        <v>1968</v>
      </c>
      <c r="E1261" s="221" t="s">
        <v>2062</v>
      </c>
      <c r="F1261" s="220" t="s">
        <v>996</v>
      </c>
      <c r="G1261" s="220" t="s">
        <v>996</v>
      </c>
      <c r="H1261" s="261" t="str">
        <f>Table10[[#This Row],[Company]]</f>
        <v xml:space="preserve">Trinity Exploration and Production (Galeota) Limited </v>
      </c>
      <c r="I1261" s="220" t="s">
        <v>1199</v>
      </c>
      <c r="J1261" s="222">
        <f>'[19]TE&amp;P (Galeota) Ltd'!$E33/[4]Sheet1!$D$367</f>
        <v>0</v>
      </c>
      <c r="K1261" s="220" t="s">
        <v>999</v>
      </c>
      <c r="L1261" s="255">
        <v>0</v>
      </c>
    </row>
    <row r="1262" spans="2:12" s="220" customFormat="1" ht="15.5" x14ac:dyDescent="0.4">
      <c r="B1262" s="220" t="str">
        <f>VLOOKUP(C1262,[1]!Companies[#Data],3,FALSE)</f>
        <v>10005602-2</v>
      </c>
      <c r="C1262" s="261" t="str">
        <f t="shared" si="41"/>
        <v xml:space="preserve">Trinity Exploration and Production (Galeota) Limited </v>
      </c>
      <c r="D1262" s="238" t="s">
        <v>1968</v>
      </c>
      <c r="E1262" s="221" t="s">
        <v>2110</v>
      </c>
      <c r="F1262" s="220" t="s">
        <v>996</v>
      </c>
      <c r="G1262" s="220" t="s">
        <v>996</v>
      </c>
      <c r="H1262" s="261" t="str">
        <f>Table10[[#This Row],[Company]]</f>
        <v xml:space="preserve">Trinity Exploration and Production (Galeota) Limited </v>
      </c>
      <c r="I1262" s="220" t="s">
        <v>1199</v>
      </c>
      <c r="J1262" s="222">
        <f>'[19]TE&amp;P (Galeota) Ltd'!$E34/[4]Sheet1!$D$367</f>
        <v>0</v>
      </c>
      <c r="K1262" s="220" t="s">
        <v>999</v>
      </c>
      <c r="L1262" s="255">
        <v>0</v>
      </c>
    </row>
    <row r="1263" spans="2:12" s="220" customFormat="1" ht="15.5" x14ac:dyDescent="0.4">
      <c r="B1263" s="220" t="str">
        <f>VLOOKUP(C1263,[1]!Companies[#Data],3,FALSE)</f>
        <v>10005602-2</v>
      </c>
      <c r="C1263" s="261" t="str">
        <f t="shared" si="41"/>
        <v xml:space="preserve">Trinity Exploration and Production (Galeota) Limited </v>
      </c>
      <c r="D1263" s="238" t="s">
        <v>1968</v>
      </c>
      <c r="E1263" s="221" t="s">
        <v>2111</v>
      </c>
      <c r="F1263" s="220" t="s">
        <v>996</v>
      </c>
      <c r="G1263" s="220" t="s">
        <v>996</v>
      </c>
      <c r="H1263" s="261" t="str">
        <f>Table10[[#This Row],[Company]]</f>
        <v xml:space="preserve">Trinity Exploration and Production (Galeota) Limited </v>
      </c>
      <c r="I1263" s="220" t="s">
        <v>1199</v>
      </c>
      <c r="J1263" s="222">
        <f>'[19]TE&amp;P (Galeota) Ltd'!$E35/[4]Sheet1!$D$367</f>
        <v>0</v>
      </c>
      <c r="K1263" s="220" t="s">
        <v>999</v>
      </c>
      <c r="L1263" s="255">
        <v>0</v>
      </c>
    </row>
    <row r="1264" spans="2:12" s="220" customFormat="1" ht="15.5" x14ac:dyDescent="0.4">
      <c r="B1264" s="220" t="str">
        <f>VLOOKUP(C1264,[1]!Companies[#Data],3,FALSE)</f>
        <v>10005602-2</v>
      </c>
      <c r="C1264" s="261" t="str">
        <f t="shared" si="41"/>
        <v xml:space="preserve">Trinity Exploration and Production (Galeota) Limited </v>
      </c>
      <c r="D1264" s="238" t="s">
        <v>1968</v>
      </c>
      <c r="E1264" s="221" t="s">
        <v>2112</v>
      </c>
      <c r="F1264" s="220" t="s">
        <v>996</v>
      </c>
      <c r="G1264" s="220" t="s">
        <v>996</v>
      </c>
      <c r="H1264" s="261" t="str">
        <f>Table10[[#This Row],[Company]]</f>
        <v xml:space="preserve">Trinity Exploration and Production (Galeota) Limited </v>
      </c>
      <c r="I1264" s="220" t="s">
        <v>1199</v>
      </c>
      <c r="J1264" s="222">
        <f>'[19]TE&amp;P (Galeota) Ltd'!$E36/[4]Sheet1!$D$367</f>
        <v>0</v>
      </c>
      <c r="K1264" s="220" t="s">
        <v>999</v>
      </c>
      <c r="L1264" s="255">
        <v>0</v>
      </c>
    </row>
    <row r="1265" spans="2:12" s="220" customFormat="1" ht="15.5" x14ac:dyDescent="0.4">
      <c r="B1265" s="220" t="str">
        <f>VLOOKUP(C1265,[1]!Companies[#Data],3,FALSE)</f>
        <v>10005602-2</v>
      </c>
      <c r="C1265" s="261" t="str">
        <f t="shared" si="41"/>
        <v xml:space="preserve">Trinity Exploration and Production (Galeota) Limited </v>
      </c>
      <c r="D1265" s="238" t="s">
        <v>1968</v>
      </c>
      <c r="E1265" s="221" t="s">
        <v>2113</v>
      </c>
      <c r="F1265" s="220" t="s">
        <v>996</v>
      </c>
      <c r="G1265" s="220" t="s">
        <v>996</v>
      </c>
      <c r="H1265" s="261" t="str">
        <f>Table10[[#This Row],[Company]]</f>
        <v xml:space="preserve">Trinity Exploration and Production (Galeota) Limited </v>
      </c>
      <c r="I1265" s="220" t="s">
        <v>1199</v>
      </c>
      <c r="J1265" s="222">
        <f>'[19]TE&amp;P (Galeota) Ltd'!$E37/[4]Sheet1!$D$367</f>
        <v>98527.908744324173</v>
      </c>
      <c r="K1265" s="220" t="s">
        <v>999</v>
      </c>
      <c r="L1265" s="255">
        <v>0</v>
      </c>
    </row>
    <row r="1266" spans="2:12" s="220" customFormat="1" ht="15.5" x14ac:dyDescent="0.4">
      <c r="B1266" s="220" t="str">
        <f>VLOOKUP(C1266,[1]!Companies[#Data],3,FALSE)</f>
        <v>10005602-2</v>
      </c>
      <c r="C1266" s="261" t="str">
        <f t="shared" si="41"/>
        <v xml:space="preserve">Trinity Exploration and Production (Galeota) Limited </v>
      </c>
      <c r="D1266" s="238" t="s">
        <v>1968</v>
      </c>
      <c r="E1266" s="221" t="s">
        <v>2074</v>
      </c>
      <c r="F1266" s="220" t="s">
        <v>996</v>
      </c>
      <c r="G1266" s="220" t="s">
        <v>996</v>
      </c>
      <c r="H1266" s="261" t="str">
        <f>Table10[[#This Row],[Company]]</f>
        <v xml:space="preserve">Trinity Exploration and Production (Galeota) Limited </v>
      </c>
      <c r="I1266" s="220" t="s">
        <v>1199</v>
      </c>
      <c r="J1266" s="222">
        <f>'[19]TE&amp;P (Galeota) Ltd'!$E38/[4]Sheet1!$D$367</f>
        <v>0</v>
      </c>
      <c r="K1266" s="220" t="s">
        <v>999</v>
      </c>
      <c r="L1266" s="255">
        <v>0</v>
      </c>
    </row>
    <row r="1267" spans="2:12" s="220" customFormat="1" ht="15.5" x14ac:dyDescent="0.4">
      <c r="B1267" s="220" t="str">
        <f>VLOOKUP(C1267,[1]!Companies[#Data],3,FALSE)</f>
        <v>10005602-2</v>
      </c>
      <c r="C1267" s="261" t="str">
        <f t="shared" si="41"/>
        <v xml:space="preserve">Trinity Exploration and Production (Galeota) Limited </v>
      </c>
      <c r="D1267" s="238" t="s">
        <v>1968</v>
      </c>
      <c r="E1267" s="221" t="s">
        <v>2064</v>
      </c>
      <c r="F1267" s="220" t="s">
        <v>996</v>
      </c>
      <c r="G1267" s="220" t="s">
        <v>996</v>
      </c>
      <c r="H1267" s="261" t="str">
        <f>Table10[[#This Row],[Company]]</f>
        <v xml:space="preserve">Trinity Exploration and Production (Galeota) Limited </v>
      </c>
      <c r="I1267" s="220" t="s">
        <v>1199</v>
      </c>
      <c r="J1267" s="222">
        <f>'[19]TE&amp;P (Galeota) Ltd'!$E39/[4]Sheet1!$D$367</f>
        <v>0</v>
      </c>
      <c r="K1267" s="220" t="s">
        <v>999</v>
      </c>
      <c r="L1267" s="255">
        <v>0</v>
      </c>
    </row>
    <row r="1268" spans="2:12" s="220" customFormat="1" ht="15.5" x14ac:dyDescent="0.4">
      <c r="B1268" s="220" t="str">
        <f>VLOOKUP(C1268,[1]!Companies[#Data],3,FALSE)</f>
        <v>10005602-2</v>
      </c>
      <c r="C1268" s="261" t="str">
        <f t="shared" si="41"/>
        <v xml:space="preserve">Trinity Exploration and Production (Galeota) Limited </v>
      </c>
      <c r="D1268" s="238" t="s">
        <v>1968</v>
      </c>
      <c r="E1268" s="221" t="s">
        <v>2065</v>
      </c>
      <c r="F1268" s="220" t="s">
        <v>996</v>
      </c>
      <c r="G1268" s="220" t="s">
        <v>996</v>
      </c>
      <c r="H1268" s="261" t="str">
        <f>Table10[[#This Row],[Company]]</f>
        <v xml:space="preserve">Trinity Exploration and Production (Galeota) Limited </v>
      </c>
      <c r="I1268" s="220" t="s">
        <v>1199</v>
      </c>
      <c r="J1268" s="222">
        <f>'[19]TE&amp;P (Galeota) Ltd'!$E40/[4]Sheet1!$D$367</f>
        <v>0</v>
      </c>
      <c r="K1268" s="220" t="s">
        <v>999</v>
      </c>
      <c r="L1268" s="255">
        <v>0</v>
      </c>
    </row>
    <row r="1269" spans="2:12" s="220" customFormat="1" ht="15.5" x14ac:dyDescent="0.4">
      <c r="B1269" s="220" t="str">
        <f>VLOOKUP(C1269,[1]!Companies[#Data],3,FALSE)</f>
        <v>10005602-2</v>
      </c>
      <c r="C1269" s="261" t="str">
        <f t="shared" si="41"/>
        <v xml:space="preserve">Trinity Exploration and Production (Galeota) Limited </v>
      </c>
      <c r="D1269" s="238" t="s">
        <v>1968</v>
      </c>
      <c r="E1269" s="221" t="s">
        <v>2114</v>
      </c>
      <c r="F1269" s="220" t="s">
        <v>996</v>
      </c>
      <c r="G1269" s="220" t="s">
        <v>996</v>
      </c>
      <c r="H1269" s="261" t="str">
        <f>Table10[[#This Row],[Company]]</f>
        <v xml:space="preserve">Trinity Exploration and Production (Galeota) Limited </v>
      </c>
      <c r="I1269" s="220" t="s">
        <v>1199</v>
      </c>
      <c r="J1269" s="222">
        <f>'[19]TE&amp;P (Galeota) Ltd'!$E41/[4]Sheet1!$D$367</f>
        <v>0</v>
      </c>
      <c r="K1269" s="220" t="s">
        <v>999</v>
      </c>
      <c r="L1269" s="255">
        <v>0</v>
      </c>
    </row>
    <row r="1270" spans="2:12" s="220" customFormat="1" ht="15.5" x14ac:dyDescent="0.4">
      <c r="B1270" s="220" t="str">
        <f>VLOOKUP(C1270,[1]!Companies[#Data],3,FALSE)</f>
        <v>10005602-2</v>
      </c>
      <c r="C1270" s="261" t="str">
        <f t="shared" si="41"/>
        <v xml:space="preserve">Trinity Exploration and Production (Galeota) Limited </v>
      </c>
      <c r="D1270" s="238" t="s">
        <v>1968</v>
      </c>
      <c r="E1270" s="221" t="s">
        <v>2069</v>
      </c>
      <c r="F1270" s="220" t="s">
        <v>996</v>
      </c>
      <c r="G1270" s="220" t="s">
        <v>996</v>
      </c>
      <c r="H1270" s="261" t="str">
        <f>Table10[[#This Row],[Company]]</f>
        <v xml:space="preserve">Trinity Exploration and Production (Galeota) Limited </v>
      </c>
      <c r="I1270" s="220" t="s">
        <v>1199</v>
      </c>
      <c r="J1270" s="222">
        <f>'[19]TE&amp;P (Galeota) Ltd'!$E42/[4]Sheet1!$D$367</f>
        <v>0</v>
      </c>
      <c r="K1270" s="220" t="s">
        <v>999</v>
      </c>
      <c r="L1270" s="255">
        <v>0</v>
      </c>
    </row>
    <row r="1271" spans="2:12" s="220" customFormat="1" ht="15.5" x14ac:dyDescent="0.4">
      <c r="B1271" s="220" t="str">
        <f>VLOOKUP(C1271,[1]!Companies[#Data],3,FALSE)</f>
        <v>10005602-2</v>
      </c>
      <c r="C1271" s="261" t="str">
        <f t="shared" si="41"/>
        <v xml:space="preserve">Trinity Exploration and Production (Galeota) Limited </v>
      </c>
      <c r="D1271" s="238" t="s">
        <v>1968</v>
      </c>
      <c r="E1271" s="221" t="s">
        <v>2070</v>
      </c>
      <c r="F1271" s="220" t="s">
        <v>996</v>
      </c>
      <c r="G1271" s="220" t="s">
        <v>996</v>
      </c>
      <c r="H1271" s="261" t="str">
        <f>Table10[[#This Row],[Company]]</f>
        <v xml:space="preserve">Trinity Exploration and Production (Galeota) Limited </v>
      </c>
      <c r="I1271" s="220" t="s">
        <v>1199</v>
      </c>
      <c r="J1271" s="222">
        <f>'[19]TE&amp;P (Galeota) Ltd'!$E43/[4]Sheet1!$D$367</f>
        <v>0</v>
      </c>
      <c r="K1271" s="220" t="s">
        <v>999</v>
      </c>
      <c r="L1271" s="255">
        <v>0</v>
      </c>
    </row>
    <row r="1272" spans="2:12" s="220" customFormat="1" ht="15.5" x14ac:dyDescent="0.4">
      <c r="B1272" s="220" t="str">
        <f>VLOOKUP(C1272,[1]!Companies[#Data],3,FALSE)</f>
        <v>10005602-2</v>
      </c>
      <c r="C1272" s="261" t="str">
        <f t="shared" si="41"/>
        <v xml:space="preserve">Trinity Exploration and Production (Galeota) Limited </v>
      </c>
      <c r="D1272" s="238" t="s">
        <v>1968</v>
      </c>
      <c r="E1272" s="221" t="s">
        <v>2115</v>
      </c>
      <c r="F1272" s="220" t="s">
        <v>996</v>
      </c>
      <c r="G1272" s="220" t="s">
        <v>996</v>
      </c>
      <c r="H1272" s="261" t="str">
        <f>Table10[[#This Row],[Company]]</f>
        <v xml:space="preserve">Trinity Exploration and Production (Galeota) Limited </v>
      </c>
      <c r="I1272" s="220" t="s">
        <v>1199</v>
      </c>
      <c r="J1272" s="222">
        <f>'[19]TE&amp;P (Galeota) Ltd'!$E44/[4]Sheet1!$D$367</f>
        <v>0</v>
      </c>
      <c r="K1272" s="220" t="s">
        <v>999</v>
      </c>
      <c r="L1272" s="255">
        <v>0</v>
      </c>
    </row>
    <row r="1273" spans="2:12" s="220" customFormat="1" ht="15.5" x14ac:dyDescent="0.4">
      <c r="B1273" s="220" t="str">
        <f>VLOOKUP(C1273,[1]!Companies[#Data],3,FALSE)</f>
        <v>10005602-2</v>
      </c>
      <c r="C1273" s="261" t="str">
        <f t="shared" si="41"/>
        <v xml:space="preserve">Trinity Exploration and Production (Galeota) Limited </v>
      </c>
      <c r="D1273" s="238" t="s">
        <v>1968</v>
      </c>
      <c r="E1273" s="221" t="s">
        <v>2072</v>
      </c>
      <c r="F1273" s="220" t="s">
        <v>996</v>
      </c>
      <c r="G1273" s="220" t="s">
        <v>996</v>
      </c>
      <c r="H1273" s="261" t="str">
        <f>Table10[[#This Row],[Company]]</f>
        <v xml:space="preserve">Trinity Exploration and Production (Galeota) Limited </v>
      </c>
      <c r="I1273" s="220" t="s">
        <v>1199</v>
      </c>
      <c r="J1273" s="222">
        <f>'[19]TE&amp;P (Galeota) Ltd'!$E45/[4]Sheet1!$D$367</f>
        <v>0</v>
      </c>
      <c r="K1273" s="220" t="s">
        <v>999</v>
      </c>
      <c r="L1273" s="255">
        <v>0</v>
      </c>
    </row>
    <row r="1274" spans="2:12" s="220" customFormat="1" ht="15.5" x14ac:dyDescent="0.4">
      <c r="B1274" s="220" t="str">
        <f>VLOOKUP(C1274,[1]!Companies[#Data],3,FALSE)</f>
        <v>10005602-2</v>
      </c>
      <c r="C1274" s="261" t="str">
        <f t="shared" si="41"/>
        <v xml:space="preserve">Trinity Exploration and Production (Galeota) Limited </v>
      </c>
      <c r="D1274" s="220" t="s">
        <v>2081</v>
      </c>
      <c r="E1274" s="221" t="s">
        <v>2116</v>
      </c>
      <c r="F1274" s="220" t="s">
        <v>996</v>
      </c>
      <c r="G1274" s="220" t="s">
        <v>996</v>
      </c>
      <c r="H1274" s="261" t="str">
        <f>Table10[[#This Row],[Company]]</f>
        <v xml:space="preserve">Trinity Exploration and Production (Galeota) Limited </v>
      </c>
      <c r="I1274" s="220" t="s">
        <v>1199</v>
      </c>
      <c r="J1274" s="222">
        <f>'[19]TE&amp;P (Galeota) Ltd'!$E$50/[4]Sheet1!$D$367</f>
        <v>0</v>
      </c>
      <c r="K1274" s="220" t="s">
        <v>999</v>
      </c>
      <c r="L1274" s="255">
        <v>0</v>
      </c>
    </row>
    <row r="1275" spans="2:12" s="220" customFormat="1" ht="15.5" x14ac:dyDescent="0.4">
      <c r="B1275" s="220" t="str">
        <f>VLOOKUP(C1275,[1]!Companies[#Data],3,FALSE)</f>
        <v>000170010-5</v>
      </c>
      <c r="C1275" s="261" t="str">
        <f>'[1]Part 3 - Reporting entities'!B69</f>
        <v xml:space="preserve">Oilbelt Services Limited </v>
      </c>
      <c r="D1275" s="220" t="s">
        <v>2081</v>
      </c>
      <c r="E1275" s="221" t="s">
        <v>2082</v>
      </c>
      <c r="F1275" s="220" t="s">
        <v>996</v>
      </c>
      <c r="G1275" s="220" t="s">
        <v>996</v>
      </c>
      <c r="H1275" s="261" t="str">
        <f>Table10[[#This Row],[Company]]</f>
        <v xml:space="preserve">Oilbelt Services Limited </v>
      </c>
      <c r="I1275" s="220" t="s">
        <v>1199</v>
      </c>
      <c r="J1275" s="222">
        <f>'[19]Oilbert Services Limited'!$E14/[4]Sheet1!$D$367</f>
        <v>2568641.6517578098</v>
      </c>
      <c r="K1275" s="220" t="s">
        <v>999</v>
      </c>
      <c r="L1275" s="255">
        <v>0</v>
      </c>
    </row>
    <row r="1276" spans="2:12" s="220" customFormat="1" ht="15.5" x14ac:dyDescent="0.4">
      <c r="B1276" s="220" t="str">
        <f>VLOOKUP(C1276,[1]!Companies[#Data],3,FALSE)</f>
        <v>000170010-5</v>
      </c>
      <c r="C1276" s="261" t="str">
        <f>C1275</f>
        <v xml:space="preserve">Oilbelt Services Limited </v>
      </c>
      <c r="D1276" s="220" t="s">
        <v>2081</v>
      </c>
      <c r="E1276" s="221" t="s">
        <v>2050</v>
      </c>
      <c r="F1276" s="220" t="s">
        <v>996</v>
      </c>
      <c r="G1276" s="220" t="s">
        <v>996</v>
      </c>
      <c r="H1276" s="261" t="str">
        <f>Table10[[#This Row],[Company]]</f>
        <v xml:space="preserve">Oilbelt Services Limited </v>
      </c>
      <c r="I1276" s="220" t="s">
        <v>1199</v>
      </c>
      <c r="J1276" s="222">
        <f>'[19]Oilbert Services Limited'!$E15/[4]Sheet1!$D$367</f>
        <v>1702055.535104753</v>
      </c>
      <c r="K1276" s="220" t="s">
        <v>999</v>
      </c>
      <c r="L1276" s="255">
        <v>0</v>
      </c>
    </row>
    <row r="1277" spans="2:12" s="220" customFormat="1" ht="15.5" x14ac:dyDescent="0.4">
      <c r="B1277" s="220" t="str">
        <f>VLOOKUP(C1277,[1]!Companies[#Data],3,FALSE)</f>
        <v>000170010-5</v>
      </c>
      <c r="C1277" s="261" t="str">
        <f t="shared" ref="C1277:C1304" si="42">C1276</f>
        <v xml:space="preserve">Oilbelt Services Limited </v>
      </c>
      <c r="D1277" s="220" t="s">
        <v>2081</v>
      </c>
      <c r="E1277" s="221" t="s">
        <v>2051</v>
      </c>
      <c r="F1277" s="220" t="s">
        <v>996</v>
      </c>
      <c r="G1277" s="220" t="s">
        <v>996</v>
      </c>
      <c r="H1277" s="261" t="str">
        <f>Table10[[#This Row],[Company]]</f>
        <v xml:space="preserve">Oilbelt Services Limited </v>
      </c>
      <c r="I1277" s="220" t="s">
        <v>1199</v>
      </c>
      <c r="J1277" s="222">
        <f>'[19]Oilbert Services Limited'!$E16/[4]Sheet1!$D$367</f>
        <v>680822.56927900645</v>
      </c>
      <c r="K1277" s="220" t="s">
        <v>999</v>
      </c>
      <c r="L1277" s="255">
        <v>0</v>
      </c>
    </row>
    <row r="1278" spans="2:12" s="220" customFormat="1" ht="15.5" x14ac:dyDescent="0.4">
      <c r="B1278" s="220" t="str">
        <f>VLOOKUP(C1278,[1]!Companies[#Data],3,FALSE)</f>
        <v>000170010-5</v>
      </c>
      <c r="C1278" s="261" t="str">
        <f t="shared" si="42"/>
        <v xml:space="preserve">Oilbelt Services Limited </v>
      </c>
      <c r="D1278" s="220" t="s">
        <v>2081</v>
      </c>
      <c r="E1278" s="221" t="s">
        <v>2049</v>
      </c>
      <c r="F1278" s="220" t="s">
        <v>996</v>
      </c>
      <c r="G1278" s="220" t="s">
        <v>996</v>
      </c>
      <c r="H1278" s="261" t="str">
        <f>Table10[[#This Row],[Company]]</f>
        <v xml:space="preserve">Oilbelt Services Limited </v>
      </c>
      <c r="I1278" s="220" t="s">
        <v>1199</v>
      </c>
      <c r="J1278" s="222">
        <f>'[19]Oilbert Services Limited'!$E17/[4]Sheet1!$D$367</f>
        <v>0</v>
      </c>
      <c r="K1278" s="220" t="s">
        <v>999</v>
      </c>
      <c r="L1278" s="255">
        <v>0</v>
      </c>
    </row>
    <row r="1279" spans="2:12" s="220" customFormat="1" ht="15.5" x14ac:dyDescent="0.4">
      <c r="B1279" s="220" t="str">
        <f>VLOOKUP(C1279,[1]!Companies[#Data],3,FALSE)</f>
        <v>000170010-5</v>
      </c>
      <c r="C1279" s="261" t="str">
        <f t="shared" si="42"/>
        <v xml:space="preserve">Oilbelt Services Limited </v>
      </c>
      <c r="D1279" s="220" t="s">
        <v>2081</v>
      </c>
      <c r="E1279" s="221" t="s">
        <v>2057</v>
      </c>
      <c r="F1279" s="220" t="s">
        <v>996</v>
      </c>
      <c r="G1279" s="220" t="s">
        <v>996</v>
      </c>
      <c r="H1279" s="261" t="str">
        <f>Table10[[#This Row],[Company]]</f>
        <v xml:space="preserve">Oilbelt Services Limited </v>
      </c>
      <c r="I1279" s="220" t="s">
        <v>1199</v>
      </c>
      <c r="J1279" s="222">
        <f>'[19]Oilbert Services Limited'!$E18/[4]Sheet1!$D$367</f>
        <v>176629.36529046335</v>
      </c>
      <c r="K1279" s="220" t="s">
        <v>999</v>
      </c>
      <c r="L1279" s="255">
        <v>0</v>
      </c>
    </row>
    <row r="1280" spans="2:12" s="220" customFormat="1" ht="15.5" x14ac:dyDescent="0.4">
      <c r="B1280" s="220" t="str">
        <f>VLOOKUP(C1280,[1]!Companies[#Data],3,FALSE)</f>
        <v>000170010-5</v>
      </c>
      <c r="C1280" s="261" t="str">
        <f t="shared" si="42"/>
        <v xml:space="preserve">Oilbelt Services Limited </v>
      </c>
      <c r="D1280" s="220" t="s">
        <v>2081</v>
      </c>
      <c r="E1280" s="221" t="s">
        <v>2054</v>
      </c>
      <c r="F1280" s="220" t="s">
        <v>996</v>
      </c>
      <c r="G1280" s="220" t="s">
        <v>996</v>
      </c>
      <c r="H1280" s="261" t="str">
        <f>Table10[[#This Row],[Company]]</f>
        <v xml:space="preserve">Oilbelt Services Limited </v>
      </c>
      <c r="I1280" s="220" t="s">
        <v>1199</v>
      </c>
      <c r="J1280" s="222">
        <f>'[19]Oilbert Services Limited'!$E19/[4]Sheet1!$D$367</f>
        <v>0</v>
      </c>
      <c r="K1280" s="220" t="s">
        <v>999</v>
      </c>
      <c r="L1280" s="255">
        <v>0</v>
      </c>
    </row>
    <row r="1281" spans="2:12" s="220" customFormat="1" ht="31" x14ac:dyDescent="0.4">
      <c r="B1281" s="220" t="str">
        <f>VLOOKUP(C1281,[1]!Companies[#Data],3,FALSE)</f>
        <v>000170010-5</v>
      </c>
      <c r="C1281" s="261" t="str">
        <f t="shared" si="42"/>
        <v xml:space="preserve">Oilbelt Services Limited </v>
      </c>
      <c r="D1281" s="220" t="s">
        <v>2081</v>
      </c>
      <c r="E1281" s="221" t="s">
        <v>2048</v>
      </c>
      <c r="F1281" s="220" t="s">
        <v>996</v>
      </c>
      <c r="G1281" s="220" t="s">
        <v>996</v>
      </c>
      <c r="H1281" s="261" t="str">
        <f>Table10[[#This Row],[Company]]</f>
        <v xml:space="preserve">Oilbelt Services Limited </v>
      </c>
      <c r="I1281" s="220" t="s">
        <v>1199</v>
      </c>
      <c r="J1281" s="222">
        <f>'[19]Oilbert Services Limited'!$E20/[4]Sheet1!$D$367</f>
        <v>0</v>
      </c>
      <c r="K1281" s="220" t="s">
        <v>999</v>
      </c>
      <c r="L1281" s="255">
        <v>0</v>
      </c>
    </row>
    <row r="1282" spans="2:12" s="220" customFormat="1" ht="31" x14ac:dyDescent="0.4">
      <c r="B1282" s="220" t="str">
        <f>VLOOKUP(C1282,[1]!Companies[#Data],3,FALSE)</f>
        <v>000170010-5</v>
      </c>
      <c r="C1282" s="261" t="str">
        <f t="shared" si="42"/>
        <v xml:space="preserve">Oilbelt Services Limited </v>
      </c>
      <c r="D1282" s="220" t="s">
        <v>2081</v>
      </c>
      <c r="E1282" s="221" t="s">
        <v>2085</v>
      </c>
      <c r="F1282" s="220" t="s">
        <v>996</v>
      </c>
      <c r="G1282" s="220" t="s">
        <v>996</v>
      </c>
      <c r="H1282" s="261" t="str">
        <f>Table10[[#This Row],[Company]]</f>
        <v xml:space="preserve">Oilbelt Services Limited </v>
      </c>
      <c r="I1282" s="220" t="s">
        <v>1199</v>
      </c>
      <c r="J1282" s="222">
        <f>'[19]Oilbert Services Limited'!$E21/[4]Sheet1!$D$367</f>
        <v>0</v>
      </c>
      <c r="K1282" s="220" t="s">
        <v>999</v>
      </c>
      <c r="L1282" s="255">
        <v>0</v>
      </c>
    </row>
    <row r="1283" spans="2:12" s="220" customFormat="1" ht="15.5" x14ac:dyDescent="0.4">
      <c r="B1283" s="220" t="str">
        <f>VLOOKUP(C1283,[1]!Companies[#Data],3,FALSE)</f>
        <v>000170010-5</v>
      </c>
      <c r="C1283" s="261" t="str">
        <f t="shared" si="42"/>
        <v xml:space="preserve">Oilbelt Services Limited </v>
      </c>
      <c r="D1283" s="220" t="s">
        <v>2081</v>
      </c>
      <c r="E1283" s="221" t="s">
        <v>2107</v>
      </c>
      <c r="F1283" s="220" t="s">
        <v>996</v>
      </c>
      <c r="G1283" s="220" t="s">
        <v>996</v>
      </c>
      <c r="H1283" s="261" t="str">
        <f>Table10[[#This Row],[Company]]</f>
        <v xml:space="preserve">Oilbelt Services Limited </v>
      </c>
      <c r="I1283" s="220" t="s">
        <v>1199</v>
      </c>
      <c r="J1283" s="222">
        <f>'[19]Oilbert Services Limited'!$E22/[4]Sheet1!$D$367</f>
        <v>0</v>
      </c>
      <c r="K1283" s="220" t="s">
        <v>999</v>
      </c>
      <c r="L1283" s="255">
        <v>0</v>
      </c>
    </row>
    <row r="1284" spans="2:12" s="220" customFormat="1" ht="15.5" x14ac:dyDescent="0.4">
      <c r="B1284" s="220" t="str">
        <f>VLOOKUP(C1284,[1]!Companies[#Data],3,FALSE)</f>
        <v>000170010-5</v>
      </c>
      <c r="C1284" s="261" t="str">
        <f t="shared" si="42"/>
        <v xml:space="preserve">Oilbelt Services Limited </v>
      </c>
      <c r="D1284" s="220" t="s">
        <v>2081</v>
      </c>
      <c r="E1284" s="221" t="s">
        <v>2075</v>
      </c>
      <c r="F1284" s="220" t="s">
        <v>996</v>
      </c>
      <c r="G1284" s="220" t="s">
        <v>996</v>
      </c>
      <c r="H1284" s="261" t="str">
        <f>Table10[[#This Row],[Company]]</f>
        <v xml:space="preserve">Oilbelt Services Limited </v>
      </c>
      <c r="I1284" s="220" t="s">
        <v>1199</v>
      </c>
      <c r="J1284" s="222">
        <f>'[19]Oilbert Services Limited'!$E23/[4]Sheet1!$D$367</f>
        <v>0</v>
      </c>
      <c r="K1284" s="220" t="s">
        <v>999</v>
      </c>
      <c r="L1284" s="255">
        <v>0</v>
      </c>
    </row>
    <row r="1285" spans="2:12" s="220" customFormat="1" ht="15.5" x14ac:dyDescent="0.4">
      <c r="B1285" s="220" t="str">
        <f>VLOOKUP(C1285,[1]!Companies[#Data],3,FALSE)</f>
        <v>000170010-5</v>
      </c>
      <c r="C1285" s="261" t="str">
        <f t="shared" si="42"/>
        <v xml:space="preserve">Oilbelt Services Limited </v>
      </c>
      <c r="D1285" s="220" t="s">
        <v>2081</v>
      </c>
      <c r="E1285" s="221" t="s">
        <v>2076</v>
      </c>
      <c r="F1285" s="220" t="s">
        <v>996</v>
      </c>
      <c r="G1285" s="220" t="s">
        <v>996</v>
      </c>
      <c r="H1285" s="261" t="str">
        <f>Table10[[#This Row],[Company]]</f>
        <v xml:space="preserve">Oilbelt Services Limited </v>
      </c>
      <c r="I1285" s="220" t="s">
        <v>1199</v>
      </c>
      <c r="J1285" s="222">
        <f>'[19]Oilbert Services Limited'!$E24/[4]Sheet1!$D$367</f>
        <v>0</v>
      </c>
      <c r="K1285" s="220" t="s">
        <v>999</v>
      </c>
      <c r="L1285" s="255">
        <v>0</v>
      </c>
    </row>
    <row r="1286" spans="2:12" s="220" customFormat="1" ht="15.5" x14ac:dyDescent="0.4">
      <c r="B1286" s="220" t="str">
        <f>VLOOKUP(C1286,[1]!Companies[#Data],3,FALSE)</f>
        <v>000170010-5</v>
      </c>
      <c r="C1286" s="261" t="str">
        <f t="shared" si="42"/>
        <v xml:space="preserve">Oilbelt Services Limited </v>
      </c>
      <c r="D1286" s="238" t="s">
        <v>1968</v>
      </c>
      <c r="E1286" s="221" t="s">
        <v>2059</v>
      </c>
      <c r="F1286" s="220" t="s">
        <v>996</v>
      </c>
      <c r="G1286" s="220" t="s">
        <v>996</v>
      </c>
      <c r="H1286" s="261" t="str">
        <f>Table10[[#This Row],[Company]]</f>
        <v xml:space="preserve">Oilbelt Services Limited </v>
      </c>
      <c r="I1286" s="220" t="s">
        <v>1199</v>
      </c>
      <c r="J1286" s="222">
        <f>'[19]Oilbert Services Limited'!$E28/[4]Sheet1!$D$367</f>
        <v>842207.23022961197</v>
      </c>
      <c r="K1286" s="220" t="s">
        <v>999</v>
      </c>
      <c r="L1286" s="255">
        <v>0</v>
      </c>
    </row>
    <row r="1287" spans="2:12" s="220" customFormat="1" ht="15.5" x14ac:dyDescent="0.4">
      <c r="B1287" s="220" t="str">
        <f>VLOOKUP(C1287,[1]!Companies[#Data],3,FALSE)</f>
        <v>000170010-5</v>
      </c>
      <c r="C1287" s="261" t="str">
        <f t="shared" si="42"/>
        <v xml:space="preserve">Oilbelt Services Limited </v>
      </c>
      <c r="D1287" s="238" t="s">
        <v>1968</v>
      </c>
      <c r="E1287" s="221" t="s">
        <v>2108</v>
      </c>
      <c r="F1287" s="220" t="s">
        <v>996</v>
      </c>
      <c r="G1287" s="220" t="s">
        <v>996</v>
      </c>
      <c r="H1287" s="261" t="str">
        <f>Table10[[#This Row],[Company]]</f>
        <v xml:space="preserve">Oilbelt Services Limited </v>
      </c>
      <c r="I1287" s="220" t="s">
        <v>1199</v>
      </c>
      <c r="J1287" s="222">
        <f>'[19]Oilbert Services Limited'!$E29/[4]Sheet1!$D$367</f>
        <v>0</v>
      </c>
      <c r="K1287" s="220" t="s">
        <v>999</v>
      </c>
      <c r="L1287" s="255">
        <v>0</v>
      </c>
    </row>
    <row r="1288" spans="2:12" s="220" customFormat="1" ht="15.5" x14ac:dyDescent="0.4">
      <c r="B1288" s="220" t="str">
        <f>VLOOKUP(C1288,[1]!Companies[#Data],3,FALSE)</f>
        <v>000170010-5</v>
      </c>
      <c r="C1288" s="261" t="str">
        <f t="shared" si="42"/>
        <v xml:space="preserve">Oilbelt Services Limited </v>
      </c>
      <c r="D1288" s="238" t="s">
        <v>1968</v>
      </c>
      <c r="E1288" s="221" t="s">
        <v>2083</v>
      </c>
      <c r="F1288" s="220" t="s">
        <v>996</v>
      </c>
      <c r="G1288" s="220" t="s">
        <v>996</v>
      </c>
      <c r="H1288" s="261" t="str">
        <f>Table10[[#This Row],[Company]]</f>
        <v xml:space="preserve">Oilbelt Services Limited </v>
      </c>
      <c r="I1288" s="220" t="s">
        <v>1199</v>
      </c>
      <c r="J1288" s="222">
        <f>'[19]Oilbert Services Limited'!$E30/[4]Sheet1!$D$367</f>
        <v>101078.86989011777</v>
      </c>
      <c r="K1288" s="220" t="s">
        <v>999</v>
      </c>
      <c r="L1288" s="255">
        <v>0</v>
      </c>
    </row>
    <row r="1289" spans="2:12" s="220" customFormat="1" ht="15.5" x14ac:dyDescent="0.4">
      <c r="B1289" s="220" t="str">
        <f>VLOOKUP(C1289,[1]!Companies[#Data],3,FALSE)</f>
        <v>000170010-5</v>
      </c>
      <c r="C1289" s="261" t="str">
        <f t="shared" si="42"/>
        <v xml:space="preserve">Oilbelt Services Limited </v>
      </c>
      <c r="D1289" s="238" t="s">
        <v>1968</v>
      </c>
      <c r="E1289" s="221" t="s">
        <v>2109</v>
      </c>
      <c r="F1289" s="220" t="s">
        <v>996</v>
      </c>
      <c r="G1289" s="220" t="s">
        <v>996</v>
      </c>
      <c r="H1289" s="261" t="str">
        <f>Table10[[#This Row],[Company]]</f>
        <v xml:space="preserve">Oilbelt Services Limited </v>
      </c>
      <c r="I1289" s="220" t="s">
        <v>1199</v>
      </c>
      <c r="J1289" s="222">
        <f>'[19]Oilbert Services Limited'!$E31/[4]Sheet1!$D$367</f>
        <v>0</v>
      </c>
      <c r="K1289" s="220" t="s">
        <v>999</v>
      </c>
      <c r="L1289" s="255">
        <v>0</v>
      </c>
    </row>
    <row r="1290" spans="2:12" s="220" customFormat="1" ht="15.5" x14ac:dyDescent="0.4">
      <c r="B1290" s="220" t="str">
        <f>VLOOKUP(C1290,[1]!Companies[#Data],3,FALSE)</f>
        <v>000170010-5</v>
      </c>
      <c r="C1290" s="261" t="str">
        <f t="shared" si="42"/>
        <v xml:space="preserve">Oilbelt Services Limited </v>
      </c>
      <c r="D1290" s="238" t="s">
        <v>1968</v>
      </c>
      <c r="E1290" s="221" t="s">
        <v>2073</v>
      </c>
      <c r="F1290" s="220" t="s">
        <v>996</v>
      </c>
      <c r="G1290" s="220" t="s">
        <v>996</v>
      </c>
      <c r="H1290" s="261" t="str">
        <f>Table10[[#This Row],[Company]]</f>
        <v xml:space="preserve">Oilbelt Services Limited </v>
      </c>
      <c r="I1290" s="220" t="s">
        <v>1199</v>
      </c>
      <c r="J1290" s="222">
        <f>'[19]Oilbert Services Limited'!$E32/[4]Sheet1!$D$367</f>
        <v>7085.6481101163981</v>
      </c>
      <c r="K1290" s="220" t="s">
        <v>999</v>
      </c>
      <c r="L1290" s="255">
        <v>0</v>
      </c>
    </row>
    <row r="1291" spans="2:12" s="220" customFormat="1" ht="31" x14ac:dyDescent="0.4">
      <c r="B1291" s="220" t="str">
        <f>VLOOKUP(C1291,[1]!Companies[#Data],3,FALSE)</f>
        <v>000170010-5</v>
      </c>
      <c r="C1291" s="261" t="str">
        <f t="shared" si="42"/>
        <v xml:space="preserve">Oilbelt Services Limited </v>
      </c>
      <c r="D1291" s="238" t="s">
        <v>1968</v>
      </c>
      <c r="E1291" s="221" t="s">
        <v>2062</v>
      </c>
      <c r="F1291" s="220" t="s">
        <v>996</v>
      </c>
      <c r="G1291" s="220" t="s">
        <v>996</v>
      </c>
      <c r="H1291" s="261" t="str">
        <f>Table10[[#This Row],[Company]]</f>
        <v xml:space="preserve">Oilbelt Services Limited </v>
      </c>
      <c r="I1291" s="220" t="s">
        <v>1199</v>
      </c>
      <c r="J1291" s="222">
        <f>'[19]Oilbert Services Limited'!$E33/[4]Sheet1!$D$367</f>
        <v>0</v>
      </c>
      <c r="K1291" s="220" t="s">
        <v>999</v>
      </c>
      <c r="L1291" s="255">
        <v>0</v>
      </c>
    </row>
    <row r="1292" spans="2:12" s="220" customFormat="1" ht="15.5" x14ac:dyDescent="0.4">
      <c r="B1292" s="220" t="str">
        <f>VLOOKUP(C1292,[1]!Companies[#Data],3,FALSE)</f>
        <v>000170010-5</v>
      </c>
      <c r="C1292" s="261" t="str">
        <f t="shared" si="42"/>
        <v xml:space="preserve">Oilbelt Services Limited </v>
      </c>
      <c r="D1292" s="238" t="s">
        <v>1968</v>
      </c>
      <c r="E1292" s="221" t="s">
        <v>2110</v>
      </c>
      <c r="F1292" s="220" t="s">
        <v>996</v>
      </c>
      <c r="G1292" s="220" t="s">
        <v>996</v>
      </c>
      <c r="H1292" s="261" t="str">
        <f>Table10[[#This Row],[Company]]</f>
        <v xml:space="preserve">Oilbelt Services Limited </v>
      </c>
      <c r="I1292" s="220" t="s">
        <v>1199</v>
      </c>
      <c r="J1292" s="222">
        <f>'[19]Oilbert Services Limited'!$E34/[4]Sheet1!$D$367</f>
        <v>0</v>
      </c>
      <c r="K1292" s="220" t="s">
        <v>999</v>
      </c>
      <c r="L1292" s="255">
        <v>0</v>
      </c>
    </row>
    <row r="1293" spans="2:12" s="220" customFormat="1" ht="15.5" x14ac:dyDescent="0.4">
      <c r="B1293" s="220" t="str">
        <f>VLOOKUP(C1293,[1]!Companies[#Data],3,FALSE)</f>
        <v>000170010-5</v>
      </c>
      <c r="C1293" s="261" t="str">
        <f t="shared" si="42"/>
        <v xml:space="preserve">Oilbelt Services Limited </v>
      </c>
      <c r="D1293" s="238" t="s">
        <v>1968</v>
      </c>
      <c r="E1293" s="221" t="s">
        <v>2111</v>
      </c>
      <c r="F1293" s="220" t="s">
        <v>996</v>
      </c>
      <c r="G1293" s="220" t="s">
        <v>996</v>
      </c>
      <c r="H1293" s="261" t="str">
        <f>Table10[[#This Row],[Company]]</f>
        <v xml:space="preserve">Oilbelt Services Limited </v>
      </c>
      <c r="I1293" s="220" t="s">
        <v>1199</v>
      </c>
      <c r="J1293" s="222">
        <f>'[19]Oilbert Services Limited'!$E35/[4]Sheet1!$D$367</f>
        <v>0</v>
      </c>
      <c r="K1293" s="220" t="s">
        <v>999</v>
      </c>
      <c r="L1293" s="255">
        <v>0</v>
      </c>
    </row>
    <row r="1294" spans="2:12" s="220" customFormat="1" ht="15.5" x14ac:dyDescent="0.4">
      <c r="B1294" s="220" t="str">
        <f>VLOOKUP(C1294,[1]!Companies[#Data],3,FALSE)</f>
        <v>000170010-5</v>
      </c>
      <c r="C1294" s="261" t="str">
        <f t="shared" si="42"/>
        <v xml:space="preserve">Oilbelt Services Limited </v>
      </c>
      <c r="D1294" s="238" t="s">
        <v>1968</v>
      </c>
      <c r="E1294" s="221" t="s">
        <v>2112</v>
      </c>
      <c r="F1294" s="220" t="s">
        <v>996</v>
      </c>
      <c r="G1294" s="220" t="s">
        <v>996</v>
      </c>
      <c r="H1294" s="261" t="str">
        <f>Table10[[#This Row],[Company]]</f>
        <v xml:space="preserve">Oilbelt Services Limited </v>
      </c>
      <c r="I1294" s="220" t="s">
        <v>1199</v>
      </c>
      <c r="J1294" s="222">
        <f>'[19]Oilbert Services Limited'!$E36/[4]Sheet1!$D$367</f>
        <v>0</v>
      </c>
      <c r="K1294" s="220" t="s">
        <v>999</v>
      </c>
      <c r="L1294" s="255">
        <v>0</v>
      </c>
    </row>
    <row r="1295" spans="2:12" s="220" customFormat="1" ht="15.5" x14ac:dyDescent="0.4">
      <c r="B1295" s="220" t="str">
        <f>VLOOKUP(C1295,[1]!Companies[#Data],3,FALSE)</f>
        <v>000170010-5</v>
      </c>
      <c r="C1295" s="261" t="str">
        <f t="shared" si="42"/>
        <v xml:space="preserve">Oilbelt Services Limited </v>
      </c>
      <c r="D1295" s="238" t="s">
        <v>1968</v>
      </c>
      <c r="E1295" s="221" t="s">
        <v>2113</v>
      </c>
      <c r="F1295" s="220" t="s">
        <v>996</v>
      </c>
      <c r="G1295" s="220" t="s">
        <v>996</v>
      </c>
      <c r="H1295" s="261" t="str">
        <f>Table10[[#This Row],[Company]]</f>
        <v xml:space="preserve">Oilbelt Services Limited </v>
      </c>
      <c r="I1295" s="220" t="s">
        <v>1199</v>
      </c>
      <c r="J1295" s="222">
        <f>'[19]Oilbert Services Limited'!$E37/[4]Sheet1!$D$367</f>
        <v>25055.727898590467</v>
      </c>
      <c r="K1295" s="220" t="s">
        <v>999</v>
      </c>
      <c r="L1295" s="255">
        <v>0</v>
      </c>
    </row>
    <row r="1296" spans="2:12" s="220" customFormat="1" ht="15.5" x14ac:dyDescent="0.4">
      <c r="B1296" s="220" t="str">
        <f>VLOOKUP(C1296,[1]!Companies[#Data],3,FALSE)</f>
        <v>000170010-5</v>
      </c>
      <c r="C1296" s="261" t="str">
        <f t="shared" si="42"/>
        <v xml:space="preserve">Oilbelt Services Limited </v>
      </c>
      <c r="D1296" s="238" t="s">
        <v>1968</v>
      </c>
      <c r="E1296" s="221" t="s">
        <v>2074</v>
      </c>
      <c r="F1296" s="220" t="s">
        <v>996</v>
      </c>
      <c r="G1296" s="220" t="s">
        <v>996</v>
      </c>
      <c r="H1296" s="261" t="str">
        <f>Table10[[#This Row],[Company]]</f>
        <v xml:space="preserve">Oilbelt Services Limited </v>
      </c>
      <c r="I1296" s="220" t="s">
        <v>1199</v>
      </c>
      <c r="J1296" s="222">
        <f>'[19]Oilbert Services Limited'!$E38/[4]Sheet1!$D$367</f>
        <v>0</v>
      </c>
      <c r="K1296" s="220" t="s">
        <v>999</v>
      </c>
      <c r="L1296" s="255">
        <v>0</v>
      </c>
    </row>
    <row r="1297" spans="2:12" s="220" customFormat="1" ht="15.5" x14ac:dyDescent="0.4">
      <c r="B1297" s="220" t="str">
        <f>VLOOKUP(C1297,[1]!Companies[#Data],3,FALSE)</f>
        <v>000170010-5</v>
      </c>
      <c r="C1297" s="261" t="str">
        <f t="shared" si="42"/>
        <v xml:space="preserve">Oilbelt Services Limited </v>
      </c>
      <c r="D1297" s="238" t="s">
        <v>1968</v>
      </c>
      <c r="E1297" s="221" t="s">
        <v>2064</v>
      </c>
      <c r="F1297" s="220" t="s">
        <v>996</v>
      </c>
      <c r="G1297" s="220" t="s">
        <v>996</v>
      </c>
      <c r="H1297" s="261" t="str">
        <f>Table10[[#This Row],[Company]]</f>
        <v xml:space="preserve">Oilbelt Services Limited </v>
      </c>
      <c r="I1297" s="220" t="s">
        <v>1199</v>
      </c>
      <c r="J1297" s="222">
        <f>'[19]Oilbert Services Limited'!$E39/[4]Sheet1!$D$367</f>
        <v>42339.822479137598</v>
      </c>
      <c r="K1297" s="220" t="s">
        <v>999</v>
      </c>
      <c r="L1297" s="255">
        <v>0</v>
      </c>
    </row>
    <row r="1298" spans="2:12" s="220" customFormat="1" ht="15.5" x14ac:dyDescent="0.4">
      <c r="B1298" s="220" t="str">
        <f>VLOOKUP(C1298,[1]!Companies[#Data],3,FALSE)</f>
        <v>000170010-5</v>
      </c>
      <c r="C1298" s="261" t="str">
        <f t="shared" si="42"/>
        <v xml:space="preserve">Oilbelt Services Limited </v>
      </c>
      <c r="D1298" s="238" t="s">
        <v>1968</v>
      </c>
      <c r="E1298" s="221" t="s">
        <v>2065</v>
      </c>
      <c r="F1298" s="220" t="s">
        <v>996</v>
      </c>
      <c r="G1298" s="220" t="s">
        <v>996</v>
      </c>
      <c r="H1298" s="261" t="str">
        <f>Table10[[#This Row],[Company]]</f>
        <v xml:space="preserve">Oilbelt Services Limited </v>
      </c>
      <c r="I1298" s="220" t="s">
        <v>1199</v>
      </c>
      <c r="J1298" s="222">
        <f>'[19]Oilbert Services Limited'!$E40/[4]Sheet1!$D$367</f>
        <v>42339.822479137598</v>
      </c>
      <c r="K1298" s="220" t="s">
        <v>999</v>
      </c>
      <c r="L1298" s="255">
        <v>0</v>
      </c>
    </row>
    <row r="1299" spans="2:12" s="220" customFormat="1" ht="15.5" x14ac:dyDescent="0.4">
      <c r="B1299" s="220" t="str">
        <f>VLOOKUP(C1299,[1]!Companies[#Data],3,FALSE)</f>
        <v>000170010-5</v>
      </c>
      <c r="C1299" s="261" t="str">
        <f t="shared" si="42"/>
        <v xml:space="preserve">Oilbelt Services Limited </v>
      </c>
      <c r="D1299" s="238" t="s">
        <v>1968</v>
      </c>
      <c r="E1299" s="221" t="s">
        <v>2114</v>
      </c>
      <c r="F1299" s="220" t="s">
        <v>996</v>
      </c>
      <c r="G1299" s="220" t="s">
        <v>996</v>
      </c>
      <c r="H1299" s="261" t="str">
        <f>Table10[[#This Row],[Company]]</f>
        <v xml:space="preserve">Oilbelt Services Limited </v>
      </c>
      <c r="I1299" s="220" t="s">
        <v>1199</v>
      </c>
      <c r="J1299" s="222">
        <f>'[19]Oilbert Services Limited'!$E41/[4]Sheet1!$D$367</f>
        <v>0</v>
      </c>
      <c r="K1299" s="220" t="s">
        <v>999</v>
      </c>
      <c r="L1299" s="255">
        <v>0</v>
      </c>
    </row>
    <row r="1300" spans="2:12" s="220" customFormat="1" ht="15.5" x14ac:dyDescent="0.4">
      <c r="B1300" s="220" t="str">
        <f>VLOOKUP(C1300,[1]!Companies[#Data],3,FALSE)</f>
        <v>000170010-5</v>
      </c>
      <c r="C1300" s="261" t="str">
        <f t="shared" si="42"/>
        <v xml:space="preserve">Oilbelt Services Limited </v>
      </c>
      <c r="D1300" s="238" t="s">
        <v>1968</v>
      </c>
      <c r="E1300" s="221" t="s">
        <v>2069</v>
      </c>
      <c r="F1300" s="220" t="s">
        <v>996</v>
      </c>
      <c r="G1300" s="220" t="s">
        <v>996</v>
      </c>
      <c r="H1300" s="261" t="str">
        <f>Table10[[#This Row],[Company]]</f>
        <v xml:space="preserve">Oilbelt Services Limited </v>
      </c>
      <c r="I1300" s="220" t="s">
        <v>1199</v>
      </c>
      <c r="J1300" s="222">
        <f>'[19]Oilbert Services Limited'!$E42/[4]Sheet1!$D$367</f>
        <v>0</v>
      </c>
      <c r="K1300" s="220" t="s">
        <v>999</v>
      </c>
      <c r="L1300" s="255">
        <v>0</v>
      </c>
    </row>
    <row r="1301" spans="2:12" s="220" customFormat="1" ht="15.5" x14ac:dyDescent="0.4">
      <c r="B1301" s="220" t="str">
        <f>VLOOKUP(C1301,[1]!Companies[#Data],3,FALSE)</f>
        <v>000170010-5</v>
      </c>
      <c r="C1301" s="261" t="str">
        <f t="shared" si="42"/>
        <v xml:space="preserve">Oilbelt Services Limited </v>
      </c>
      <c r="D1301" s="238" t="s">
        <v>1968</v>
      </c>
      <c r="E1301" s="221" t="s">
        <v>2070</v>
      </c>
      <c r="F1301" s="220" t="s">
        <v>996</v>
      </c>
      <c r="G1301" s="220" t="s">
        <v>996</v>
      </c>
      <c r="H1301" s="261" t="str">
        <f>Table10[[#This Row],[Company]]</f>
        <v xml:space="preserve">Oilbelt Services Limited </v>
      </c>
      <c r="I1301" s="220" t="s">
        <v>1199</v>
      </c>
      <c r="J1301" s="222">
        <f>'[19]Oilbert Services Limited'!$E43/[4]Sheet1!$D$367</f>
        <v>42339.822479137598</v>
      </c>
      <c r="K1301" s="220" t="s">
        <v>999</v>
      </c>
      <c r="L1301" s="255">
        <v>0</v>
      </c>
    </row>
    <row r="1302" spans="2:12" s="220" customFormat="1" ht="15.5" x14ac:dyDescent="0.4">
      <c r="B1302" s="220" t="str">
        <f>VLOOKUP(C1302,[1]!Companies[#Data],3,FALSE)</f>
        <v>000170010-5</v>
      </c>
      <c r="C1302" s="261" t="str">
        <f t="shared" si="42"/>
        <v xml:space="preserve">Oilbelt Services Limited </v>
      </c>
      <c r="D1302" s="238" t="s">
        <v>1968</v>
      </c>
      <c r="E1302" s="221" t="s">
        <v>2115</v>
      </c>
      <c r="F1302" s="220" t="s">
        <v>996</v>
      </c>
      <c r="G1302" s="220" t="s">
        <v>996</v>
      </c>
      <c r="H1302" s="261" t="str">
        <f>Table10[[#This Row],[Company]]</f>
        <v xml:space="preserve">Oilbelt Services Limited </v>
      </c>
      <c r="I1302" s="220" t="s">
        <v>1199</v>
      </c>
      <c r="J1302" s="222">
        <f>'[19]Oilbert Services Limited'!$E44/[4]Sheet1!$D$367</f>
        <v>0</v>
      </c>
      <c r="K1302" s="220" t="s">
        <v>999</v>
      </c>
      <c r="L1302" s="255">
        <v>0</v>
      </c>
    </row>
    <row r="1303" spans="2:12" s="220" customFormat="1" ht="15.5" x14ac:dyDescent="0.4">
      <c r="B1303" s="220" t="str">
        <f>VLOOKUP(C1303,[1]!Companies[#Data],3,FALSE)</f>
        <v>000170010-5</v>
      </c>
      <c r="C1303" s="261" t="str">
        <f t="shared" si="42"/>
        <v xml:space="preserve">Oilbelt Services Limited </v>
      </c>
      <c r="D1303" s="238" t="s">
        <v>1968</v>
      </c>
      <c r="E1303" s="221" t="s">
        <v>2072</v>
      </c>
      <c r="F1303" s="220" t="s">
        <v>996</v>
      </c>
      <c r="G1303" s="220" t="s">
        <v>996</v>
      </c>
      <c r="H1303" s="261" t="str">
        <f>Table10[[#This Row],[Company]]</f>
        <v xml:space="preserve">Oilbelt Services Limited </v>
      </c>
      <c r="I1303" s="220" t="s">
        <v>1199</v>
      </c>
      <c r="J1303" s="222">
        <f>'[19]Oilbert Services Limited'!$E45/[4]Sheet1!$D$367</f>
        <v>0</v>
      </c>
      <c r="K1303" s="220" t="s">
        <v>999</v>
      </c>
      <c r="L1303" s="255">
        <v>0</v>
      </c>
    </row>
    <row r="1304" spans="2:12" s="220" customFormat="1" ht="15.5" x14ac:dyDescent="0.4">
      <c r="B1304" s="220" t="str">
        <f>VLOOKUP(C1304,[1]!Companies[#Data],3,FALSE)</f>
        <v>000170010-5</v>
      </c>
      <c r="C1304" s="261" t="str">
        <f t="shared" si="42"/>
        <v xml:space="preserve">Oilbelt Services Limited </v>
      </c>
      <c r="D1304" s="220" t="s">
        <v>2081</v>
      </c>
      <c r="E1304" s="221" t="s">
        <v>2116</v>
      </c>
      <c r="F1304" s="220" t="s">
        <v>996</v>
      </c>
      <c r="G1304" s="220" t="s">
        <v>996</v>
      </c>
      <c r="H1304" s="261" t="str">
        <f>Table10[[#This Row],[Company]]</f>
        <v xml:space="preserve">Oilbelt Services Limited </v>
      </c>
      <c r="I1304" s="220" t="s">
        <v>1199</v>
      </c>
      <c r="J1304" s="222">
        <f>'[19]Oilbert Services Limited'!$E$50/[4]Sheet1!$D$367</f>
        <v>0</v>
      </c>
      <c r="K1304" s="220" t="s">
        <v>999</v>
      </c>
      <c r="L1304" s="255">
        <v>0</v>
      </c>
    </row>
    <row r="1305" spans="2:12" s="220" customFormat="1" ht="15.5" x14ac:dyDescent="0.4">
      <c r="B1305" s="220" t="str">
        <f>VLOOKUP(C1305,[1]!Companies[#Data],3,FALSE)</f>
        <v>000117683-6</v>
      </c>
      <c r="C1305" s="261" t="str">
        <f>'[1]Part 3 - Reporting entities'!B70</f>
        <v>Woodside Energy (Trinidad-2c) Ltd</v>
      </c>
      <c r="D1305" s="220" t="s">
        <v>2081</v>
      </c>
      <c r="E1305" s="221" t="s">
        <v>2082</v>
      </c>
      <c r="F1305" s="220" t="s">
        <v>996</v>
      </c>
      <c r="G1305" s="220" t="s">
        <v>996</v>
      </c>
      <c r="H1305" s="261" t="str">
        <f>Table10[[#This Row],[Company]]</f>
        <v>Woodside Energy (Trinidad-2c) Ltd</v>
      </c>
      <c r="I1305" s="220" t="s">
        <v>1199</v>
      </c>
      <c r="J1305" s="222">
        <f>'[20]Woodside Energy (Trinidad-2C) L'!$E14/[4]Sheet1!$D$367</f>
        <v>6567675.702862516</v>
      </c>
      <c r="K1305" s="220" t="s">
        <v>999</v>
      </c>
      <c r="L1305" s="255">
        <v>0</v>
      </c>
    </row>
    <row r="1306" spans="2:12" s="220" customFormat="1" ht="15.5" x14ac:dyDescent="0.4">
      <c r="B1306" s="220" t="str">
        <f>VLOOKUP(C1306,[1]!Companies[#Data],3,FALSE)</f>
        <v>000117683-6</v>
      </c>
      <c r="C1306" s="261" t="str">
        <f>C1305</f>
        <v>Woodside Energy (Trinidad-2c) Ltd</v>
      </c>
      <c r="D1306" s="220" t="s">
        <v>2081</v>
      </c>
      <c r="E1306" s="221" t="s">
        <v>2050</v>
      </c>
      <c r="F1306" s="220" t="s">
        <v>996</v>
      </c>
      <c r="G1306" s="220" t="s">
        <v>996</v>
      </c>
      <c r="H1306" s="261" t="str">
        <f>Table10[[#This Row],[Company]]</f>
        <v>Woodside Energy (Trinidad-2c) Ltd</v>
      </c>
      <c r="I1306" s="220" t="s">
        <v>1199</v>
      </c>
      <c r="J1306" s="222">
        <f>'[20]Woodside Energy (Trinidad-2C) L'!$E15/[4]Sheet1!$D$367</f>
        <v>186270358.23145801</v>
      </c>
      <c r="K1306" s="220" t="s">
        <v>999</v>
      </c>
      <c r="L1306" s="255">
        <v>0</v>
      </c>
    </row>
    <row r="1307" spans="2:12" s="220" customFormat="1" ht="15.5" x14ac:dyDescent="0.4">
      <c r="B1307" s="220" t="str">
        <f>VLOOKUP(C1307,[1]!Companies[#Data],3,FALSE)</f>
        <v>000117683-6</v>
      </c>
      <c r="C1307" s="261" t="str">
        <f t="shared" ref="C1307:C1334" si="43">C1306</f>
        <v>Woodside Energy (Trinidad-2c) Ltd</v>
      </c>
      <c r="D1307" s="220" t="s">
        <v>2081</v>
      </c>
      <c r="E1307" s="221" t="s">
        <v>2051</v>
      </c>
      <c r="F1307" s="220" t="s">
        <v>996</v>
      </c>
      <c r="G1307" s="220" t="s">
        <v>996</v>
      </c>
      <c r="H1307" s="261" t="str">
        <f>Table10[[#This Row],[Company]]</f>
        <v>Woodside Energy (Trinidad-2c) Ltd</v>
      </c>
      <c r="I1307" s="220" t="s">
        <v>1199</v>
      </c>
      <c r="J1307" s="222">
        <f>'[20]Woodside Energy (Trinidad-2C) L'!$E16/[4]Sheet1!$D$367</f>
        <v>18627035.823145799</v>
      </c>
      <c r="K1307" s="220" t="s">
        <v>999</v>
      </c>
      <c r="L1307" s="255">
        <v>0</v>
      </c>
    </row>
    <row r="1308" spans="2:12" s="220" customFormat="1" ht="15.5" x14ac:dyDescent="0.4">
      <c r="B1308" s="220" t="str">
        <f>VLOOKUP(C1308,[1]!Companies[#Data],3,FALSE)</f>
        <v>000117683-6</v>
      </c>
      <c r="C1308" s="261" t="str">
        <f t="shared" si="43"/>
        <v>Woodside Energy (Trinidad-2c) Ltd</v>
      </c>
      <c r="D1308" s="220" t="s">
        <v>2081</v>
      </c>
      <c r="E1308" s="221" t="s">
        <v>2049</v>
      </c>
      <c r="F1308" s="220" t="s">
        <v>996</v>
      </c>
      <c r="G1308" s="220" t="s">
        <v>996</v>
      </c>
      <c r="H1308" s="261" t="str">
        <f>Table10[[#This Row],[Company]]</f>
        <v>Woodside Energy (Trinidad-2c) Ltd</v>
      </c>
      <c r="I1308" s="220" t="s">
        <v>1199</v>
      </c>
      <c r="J1308" s="222">
        <f>'[20]Woodside Energy (Trinidad-2C) L'!$E17/[4]Sheet1!$D$367</f>
        <v>640938.66076499433</v>
      </c>
      <c r="K1308" s="220" t="s">
        <v>999</v>
      </c>
      <c r="L1308" s="255">
        <v>0</v>
      </c>
    </row>
    <row r="1309" spans="2:12" s="220" customFormat="1" ht="15.5" x14ac:dyDescent="0.4">
      <c r="B1309" s="220" t="str">
        <f>VLOOKUP(C1309,[1]!Companies[#Data],3,FALSE)</f>
        <v>000117683-6</v>
      </c>
      <c r="C1309" s="261" t="str">
        <f t="shared" si="43"/>
        <v>Woodside Energy (Trinidad-2c) Ltd</v>
      </c>
      <c r="D1309" s="220" t="s">
        <v>2081</v>
      </c>
      <c r="E1309" s="221" t="s">
        <v>2057</v>
      </c>
      <c r="F1309" s="220" t="s">
        <v>996</v>
      </c>
      <c r="G1309" s="220" t="s">
        <v>996</v>
      </c>
      <c r="H1309" s="261" t="str">
        <f>Table10[[#This Row],[Company]]</f>
        <v>Woodside Energy (Trinidad-2c) Ltd</v>
      </c>
      <c r="I1309" s="220" t="s">
        <v>1199</v>
      </c>
      <c r="J1309" s="222">
        <f>'[20]Woodside Energy (Trinidad-2C) L'!$E18/[4]Sheet1!$D$367</f>
        <v>1244276.4330819882</v>
      </c>
      <c r="K1309" s="220" t="s">
        <v>999</v>
      </c>
      <c r="L1309" s="255">
        <v>0</v>
      </c>
    </row>
    <row r="1310" spans="2:12" s="220" customFormat="1" ht="15.5" x14ac:dyDescent="0.4">
      <c r="B1310" s="220" t="str">
        <f>VLOOKUP(C1310,[1]!Companies[#Data],3,FALSE)</f>
        <v>000117683-6</v>
      </c>
      <c r="C1310" s="261" t="str">
        <f t="shared" si="43"/>
        <v>Woodside Energy (Trinidad-2c) Ltd</v>
      </c>
      <c r="D1310" s="220" t="s">
        <v>2081</v>
      </c>
      <c r="E1310" s="221" t="s">
        <v>2054</v>
      </c>
      <c r="F1310" s="220" t="s">
        <v>996</v>
      </c>
      <c r="G1310" s="220" t="s">
        <v>996</v>
      </c>
      <c r="H1310" s="261" t="str">
        <f>Table10[[#This Row],[Company]]</f>
        <v>Woodside Energy (Trinidad-2c) Ltd</v>
      </c>
      <c r="I1310" s="220" t="s">
        <v>1199</v>
      </c>
      <c r="J1310" s="222">
        <f>'[20]Woodside Energy (Trinidad-2C) L'!$E19/[4]Sheet1!$D$367</f>
        <v>0</v>
      </c>
      <c r="K1310" s="220" t="s">
        <v>999</v>
      </c>
      <c r="L1310" s="255">
        <v>0</v>
      </c>
    </row>
    <row r="1311" spans="2:12" s="220" customFormat="1" ht="31" x14ac:dyDescent="0.4">
      <c r="B1311" s="220" t="str">
        <f>VLOOKUP(C1311,[1]!Companies[#Data],3,FALSE)</f>
        <v>000117683-6</v>
      </c>
      <c r="C1311" s="261" t="str">
        <f t="shared" si="43"/>
        <v>Woodside Energy (Trinidad-2c) Ltd</v>
      </c>
      <c r="D1311" s="220" t="s">
        <v>2081</v>
      </c>
      <c r="E1311" s="221" t="s">
        <v>2048</v>
      </c>
      <c r="F1311" s="220" t="s">
        <v>996</v>
      </c>
      <c r="G1311" s="220" t="s">
        <v>996</v>
      </c>
      <c r="H1311" s="261" t="str">
        <f>Table10[[#This Row],[Company]]</f>
        <v>Woodside Energy (Trinidad-2c) Ltd</v>
      </c>
      <c r="I1311" s="220" t="s">
        <v>1199</v>
      </c>
      <c r="J1311" s="222">
        <f>'[20]Woodside Energy (Trinidad-2C) L'!$E20/[4]Sheet1!$D$367</f>
        <v>0</v>
      </c>
      <c r="K1311" s="220" t="s">
        <v>999</v>
      </c>
      <c r="L1311" s="255">
        <v>0</v>
      </c>
    </row>
    <row r="1312" spans="2:12" s="220" customFormat="1" ht="31" x14ac:dyDescent="0.4">
      <c r="B1312" s="220" t="str">
        <f>VLOOKUP(C1312,[1]!Companies[#Data],3,FALSE)</f>
        <v>000117683-6</v>
      </c>
      <c r="C1312" s="261" t="str">
        <f t="shared" si="43"/>
        <v>Woodside Energy (Trinidad-2c) Ltd</v>
      </c>
      <c r="D1312" s="220" t="s">
        <v>2081</v>
      </c>
      <c r="E1312" s="221" t="s">
        <v>2085</v>
      </c>
      <c r="F1312" s="220" t="s">
        <v>996</v>
      </c>
      <c r="G1312" s="220" t="s">
        <v>996</v>
      </c>
      <c r="H1312" s="261" t="str">
        <f>Table10[[#This Row],[Company]]</f>
        <v>Woodside Energy (Trinidad-2c) Ltd</v>
      </c>
      <c r="I1312" s="220" t="s">
        <v>1199</v>
      </c>
      <c r="J1312" s="222">
        <f>'[20]Woodside Energy (Trinidad-2C) L'!$E21/[4]Sheet1!$D$367</f>
        <v>3570238.2945303405</v>
      </c>
      <c r="K1312" s="220" t="s">
        <v>999</v>
      </c>
      <c r="L1312" s="255">
        <v>0</v>
      </c>
    </row>
    <row r="1313" spans="2:12" s="220" customFormat="1" ht="15.5" x14ac:dyDescent="0.4">
      <c r="B1313" s="220" t="str">
        <f>VLOOKUP(C1313,[1]!Companies[#Data],3,FALSE)</f>
        <v>000117683-6</v>
      </c>
      <c r="C1313" s="261" t="str">
        <f t="shared" si="43"/>
        <v>Woodside Energy (Trinidad-2c) Ltd</v>
      </c>
      <c r="D1313" s="220" t="s">
        <v>2081</v>
      </c>
      <c r="E1313" s="221" t="s">
        <v>2107</v>
      </c>
      <c r="F1313" s="220" t="s">
        <v>996</v>
      </c>
      <c r="G1313" s="220" t="s">
        <v>996</v>
      </c>
      <c r="H1313" s="261" t="str">
        <f>Table10[[#This Row],[Company]]</f>
        <v>Woodside Energy (Trinidad-2c) Ltd</v>
      </c>
      <c r="I1313" s="220" t="s">
        <v>1199</v>
      </c>
      <c r="J1313" s="222">
        <f>'[20]Woodside Energy (Trinidad-2C) L'!$E22/[4]Sheet1!$D$367</f>
        <v>3060.0227854999912</v>
      </c>
      <c r="K1313" s="220" t="s">
        <v>999</v>
      </c>
      <c r="L1313" s="255">
        <v>0</v>
      </c>
    </row>
    <row r="1314" spans="2:12" s="220" customFormat="1" ht="15.5" x14ac:dyDescent="0.4">
      <c r="B1314" s="220" t="str">
        <f>VLOOKUP(C1314,[1]!Companies[#Data],3,FALSE)</f>
        <v>000117683-6</v>
      </c>
      <c r="C1314" s="261" t="str">
        <f t="shared" si="43"/>
        <v>Woodside Energy (Trinidad-2c) Ltd</v>
      </c>
      <c r="D1314" s="220" t="s">
        <v>2081</v>
      </c>
      <c r="E1314" s="221" t="s">
        <v>2075</v>
      </c>
      <c r="F1314" s="220" t="s">
        <v>996</v>
      </c>
      <c r="G1314" s="220" t="s">
        <v>996</v>
      </c>
      <c r="H1314" s="261" t="str">
        <f>Table10[[#This Row],[Company]]</f>
        <v>Woodside Energy (Trinidad-2c) Ltd</v>
      </c>
      <c r="I1314" s="220" t="s">
        <v>1199</v>
      </c>
      <c r="J1314" s="222">
        <f>'[20]Woodside Energy (Trinidad-2C) L'!$E23/[4]Sheet1!$D$367</f>
        <v>0</v>
      </c>
      <c r="K1314" s="220" t="s">
        <v>999</v>
      </c>
      <c r="L1314" s="255">
        <v>0</v>
      </c>
    </row>
    <row r="1315" spans="2:12" s="220" customFormat="1" ht="15.5" x14ac:dyDescent="0.4">
      <c r="B1315" s="220" t="str">
        <f>VLOOKUP(C1315,[1]!Companies[#Data],3,FALSE)</f>
        <v>000117683-6</v>
      </c>
      <c r="C1315" s="261" t="str">
        <f t="shared" si="43"/>
        <v>Woodside Energy (Trinidad-2c) Ltd</v>
      </c>
      <c r="D1315" s="220" t="s">
        <v>2081</v>
      </c>
      <c r="E1315" s="221" t="s">
        <v>2076</v>
      </c>
      <c r="F1315" s="220" t="s">
        <v>996</v>
      </c>
      <c r="G1315" s="220" t="s">
        <v>996</v>
      </c>
      <c r="H1315" s="261" t="str">
        <f>Table10[[#This Row],[Company]]</f>
        <v>Woodside Energy (Trinidad-2c) Ltd</v>
      </c>
      <c r="I1315" s="220" t="s">
        <v>1199</v>
      </c>
      <c r="J1315" s="222">
        <f>'[20]Woodside Energy (Trinidad-2C) L'!$E24/[4]Sheet1!$D$367</f>
        <v>0</v>
      </c>
      <c r="K1315" s="220" t="s">
        <v>999</v>
      </c>
      <c r="L1315" s="255">
        <v>0</v>
      </c>
    </row>
    <row r="1316" spans="2:12" s="220" customFormat="1" ht="15.5" x14ac:dyDescent="0.4">
      <c r="B1316" s="220" t="str">
        <f>VLOOKUP(C1316,[1]!Companies[#Data],3,FALSE)</f>
        <v>000117683-6</v>
      </c>
      <c r="C1316" s="261" t="str">
        <f t="shared" si="43"/>
        <v>Woodside Energy (Trinidad-2c) Ltd</v>
      </c>
      <c r="D1316" s="238" t="s">
        <v>1968</v>
      </c>
      <c r="E1316" s="221" t="s">
        <v>2059</v>
      </c>
      <c r="F1316" s="220" t="s">
        <v>996</v>
      </c>
      <c r="G1316" s="220" t="s">
        <v>996</v>
      </c>
      <c r="H1316" s="261" t="str">
        <f>Table10[[#This Row],[Company]]</f>
        <v>Woodside Energy (Trinidad-2c) Ltd</v>
      </c>
      <c r="I1316" s="220" t="s">
        <v>1199</v>
      </c>
      <c r="J1316" s="222">
        <f>'[20]Woodside Energy (Trinidad-2C) L'!$E28/[4]Sheet1!$D$367</f>
        <v>0</v>
      </c>
      <c r="K1316" s="220" t="s">
        <v>999</v>
      </c>
      <c r="L1316" s="255">
        <v>0</v>
      </c>
    </row>
    <row r="1317" spans="2:12" s="220" customFormat="1" ht="15.5" x14ac:dyDescent="0.4">
      <c r="B1317" s="220" t="str">
        <f>VLOOKUP(C1317,[1]!Companies[#Data],3,FALSE)</f>
        <v>000117683-6</v>
      </c>
      <c r="C1317" s="261" t="str">
        <f t="shared" si="43"/>
        <v>Woodside Energy (Trinidad-2c) Ltd</v>
      </c>
      <c r="D1317" s="238" t="s">
        <v>1968</v>
      </c>
      <c r="E1317" s="221" t="s">
        <v>2108</v>
      </c>
      <c r="F1317" s="220" t="s">
        <v>996</v>
      </c>
      <c r="G1317" s="220" t="s">
        <v>996</v>
      </c>
      <c r="H1317" s="261" t="str">
        <f>Table10[[#This Row],[Company]]</f>
        <v>Woodside Energy (Trinidad-2c) Ltd</v>
      </c>
      <c r="I1317" s="220" t="s">
        <v>1199</v>
      </c>
      <c r="J1317" s="222">
        <f>'[20]Woodside Energy (Trinidad-2C) L'!$E29/[4]Sheet1!$D$367</f>
        <v>0</v>
      </c>
      <c r="K1317" s="220" t="s">
        <v>999</v>
      </c>
      <c r="L1317" s="255">
        <v>0</v>
      </c>
    </row>
    <row r="1318" spans="2:12" s="220" customFormat="1" ht="15.5" x14ac:dyDescent="0.4">
      <c r="B1318" s="220" t="str">
        <f>VLOOKUP(C1318,[1]!Companies[#Data],3,FALSE)</f>
        <v>000117683-6</v>
      </c>
      <c r="C1318" s="261" t="str">
        <f t="shared" si="43"/>
        <v>Woodside Energy (Trinidad-2c) Ltd</v>
      </c>
      <c r="D1318" s="238" t="s">
        <v>1968</v>
      </c>
      <c r="E1318" s="221" t="s">
        <v>2083</v>
      </c>
      <c r="F1318" s="220" t="s">
        <v>996</v>
      </c>
      <c r="G1318" s="220" t="s">
        <v>996</v>
      </c>
      <c r="H1318" s="261" t="str">
        <f>Table10[[#This Row],[Company]]</f>
        <v>Woodside Energy (Trinidad-2c) Ltd</v>
      </c>
      <c r="I1318" s="220" t="s">
        <v>1199</v>
      </c>
      <c r="J1318" s="222">
        <f>'[20]Woodside Energy (Trinidad-2C) L'!$E30/[4]Sheet1!$D$367</f>
        <v>96272.0678100269</v>
      </c>
      <c r="K1318" s="220" t="s">
        <v>999</v>
      </c>
      <c r="L1318" s="255">
        <v>0</v>
      </c>
    </row>
    <row r="1319" spans="2:12" s="220" customFormat="1" ht="15.5" x14ac:dyDescent="0.4">
      <c r="B1319" s="220" t="str">
        <f>VLOOKUP(C1319,[1]!Companies[#Data],3,FALSE)</f>
        <v>000117683-6</v>
      </c>
      <c r="C1319" s="261" t="str">
        <f t="shared" si="43"/>
        <v>Woodside Energy (Trinidad-2c) Ltd</v>
      </c>
      <c r="D1319" s="238" t="s">
        <v>1968</v>
      </c>
      <c r="E1319" s="221" t="s">
        <v>2109</v>
      </c>
      <c r="F1319" s="220" t="s">
        <v>996</v>
      </c>
      <c r="G1319" s="220" t="s">
        <v>996</v>
      </c>
      <c r="H1319" s="261" t="str">
        <f>Table10[[#This Row],[Company]]</f>
        <v>Woodside Energy (Trinidad-2c) Ltd</v>
      </c>
      <c r="I1319" s="220" t="s">
        <v>1199</v>
      </c>
      <c r="J1319" s="222">
        <f>'[20]Woodside Energy (Trinidad-2C) L'!$E31/[4]Sheet1!$D$367</f>
        <v>0</v>
      </c>
      <c r="K1319" s="220" t="s">
        <v>999</v>
      </c>
      <c r="L1319" s="255">
        <v>0</v>
      </c>
    </row>
    <row r="1320" spans="2:12" s="220" customFormat="1" ht="15.5" x14ac:dyDescent="0.4">
      <c r="B1320" s="220" t="str">
        <f>VLOOKUP(C1320,[1]!Companies[#Data],3,FALSE)</f>
        <v>000117683-6</v>
      </c>
      <c r="C1320" s="261" t="str">
        <f t="shared" si="43"/>
        <v>Woodside Energy (Trinidad-2c) Ltd</v>
      </c>
      <c r="D1320" s="238" t="s">
        <v>1968</v>
      </c>
      <c r="E1320" s="221" t="s">
        <v>2073</v>
      </c>
      <c r="F1320" s="220" t="s">
        <v>996</v>
      </c>
      <c r="G1320" s="220" t="s">
        <v>996</v>
      </c>
      <c r="H1320" s="261" t="str">
        <f>Table10[[#This Row],[Company]]</f>
        <v>Woodside Energy (Trinidad-2c) Ltd</v>
      </c>
      <c r="I1320" s="220" t="s">
        <v>1199</v>
      </c>
      <c r="J1320" s="222">
        <f>'[20]Woodside Energy (Trinidad-2C) L'!$E32/[4]Sheet1!$D$367</f>
        <v>0</v>
      </c>
      <c r="K1320" s="220" t="s">
        <v>999</v>
      </c>
      <c r="L1320" s="255">
        <v>0</v>
      </c>
    </row>
    <row r="1321" spans="2:12" s="220" customFormat="1" ht="31" x14ac:dyDescent="0.4">
      <c r="B1321" s="220" t="str">
        <f>VLOOKUP(C1321,[1]!Companies[#Data],3,FALSE)</f>
        <v>000117683-6</v>
      </c>
      <c r="C1321" s="261" t="str">
        <f t="shared" si="43"/>
        <v>Woodside Energy (Trinidad-2c) Ltd</v>
      </c>
      <c r="D1321" s="238" t="s">
        <v>1968</v>
      </c>
      <c r="E1321" s="221" t="s">
        <v>2062</v>
      </c>
      <c r="F1321" s="220" t="s">
        <v>996</v>
      </c>
      <c r="G1321" s="220" t="s">
        <v>996</v>
      </c>
      <c r="H1321" s="261" t="str">
        <f>Table10[[#This Row],[Company]]</f>
        <v>Woodside Energy (Trinidad-2c) Ltd</v>
      </c>
      <c r="I1321" s="220" t="s">
        <v>1199</v>
      </c>
      <c r="J1321" s="222">
        <f>'[20]Woodside Energy (Trinidad-2C) L'!$E33/[4]Sheet1!$D$367</f>
        <v>127860678.07954678</v>
      </c>
      <c r="K1321" s="220" t="s">
        <v>999</v>
      </c>
      <c r="L1321" s="255">
        <v>0</v>
      </c>
    </row>
    <row r="1322" spans="2:12" s="220" customFormat="1" ht="15.5" x14ac:dyDescent="0.4">
      <c r="B1322" s="220" t="str">
        <f>VLOOKUP(C1322,[1]!Companies[#Data],3,FALSE)</f>
        <v>000117683-6</v>
      </c>
      <c r="C1322" s="261" t="str">
        <f t="shared" si="43"/>
        <v>Woodside Energy (Trinidad-2c) Ltd</v>
      </c>
      <c r="D1322" s="238" t="s">
        <v>1968</v>
      </c>
      <c r="E1322" s="221" t="s">
        <v>2110</v>
      </c>
      <c r="F1322" s="220" t="s">
        <v>996</v>
      </c>
      <c r="G1322" s="220" t="s">
        <v>996</v>
      </c>
      <c r="H1322" s="261" t="str">
        <f>Table10[[#This Row],[Company]]</f>
        <v>Woodside Energy (Trinidad-2c) Ltd</v>
      </c>
      <c r="I1322" s="220" t="s">
        <v>1199</v>
      </c>
      <c r="J1322" s="222">
        <f>'[20]Woodside Energy (Trinidad-2C) L'!$E34/[4]Sheet1!$D$367</f>
        <v>0</v>
      </c>
      <c r="K1322" s="220" t="s">
        <v>999</v>
      </c>
      <c r="L1322" s="255">
        <v>0</v>
      </c>
    </row>
    <row r="1323" spans="2:12" s="220" customFormat="1" ht="15.5" x14ac:dyDescent="0.4">
      <c r="B1323" s="220" t="str">
        <f>VLOOKUP(C1323,[1]!Companies[#Data],3,FALSE)</f>
        <v>000117683-6</v>
      </c>
      <c r="C1323" s="261" t="str">
        <f t="shared" si="43"/>
        <v>Woodside Energy (Trinidad-2c) Ltd</v>
      </c>
      <c r="D1323" s="238" t="s">
        <v>1968</v>
      </c>
      <c r="E1323" s="221" t="s">
        <v>2111</v>
      </c>
      <c r="F1323" s="220" t="s">
        <v>996</v>
      </c>
      <c r="G1323" s="220" t="s">
        <v>996</v>
      </c>
      <c r="H1323" s="261" t="str">
        <f>Table10[[#This Row],[Company]]</f>
        <v>Woodside Energy (Trinidad-2c) Ltd</v>
      </c>
      <c r="I1323" s="220" t="s">
        <v>1199</v>
      </c>
      <c r="J1323" s="222">
        <f>'[20]Woodside Energy (Trinidad-2C) L'!$E35/[4]Sheet1!$D$367</f>
        <v>0</v>
      </c>
      <c r="K1323" s="220" t="s">
        <v>999</v>
      </c>
      <c r="L1323" s="255">
        <v>0</v>
      </c>
    </row>
    <row r="1324" spans="2:12" s="220" customFormat="1" ht="15.5" x14ac:dyDescent="0.4">
      <c r="B1324" s="220" t="str">
        <f>VLOOKUP(C1324,[1]!Companies[#Data],3,FALSE)</f>
        <v>000117683-6</v>
      </c>
      <c r="C1324" s="261" t="str">
        <f t="shared" si="43"/>
        <v>Woodside Energy (Trinidad-2c) Ltd</v>
      </c>
      <c r="D1324" s="238" t="s">
        <v>1968</v>
      </c>
      <c r="E1324" s="221" t="s">
        <v>2112</v>
      </c>
      <c r="F1324" s="220" t="s">
        <v>996</v>
      </c>
      <c r="G1324" s="220" t="s">
        <v>996</v>
      </c>
      <c r="H1324" s="261" t="str">
        <f>Table10[[#This Row],[Company]]</f>
        <v>Woodside Energy (Trinidad-2c) Ltd</v>
      </c>
      <c r="I1324" s="220" t="s">
        <v>1199</v>
      </c>
      <c r="J1324" s="222">
        <f>'[20]Woodside Energy (Trinidad-2C) L'!$E36/[4]Sheet1!$D$367</f>
        <v>0</v>
      </c>
      <c r="K1324" s="220" t="s">
        <v>999</v>
      </c>
      <c r="L1324" s="255">
        <v>0</v>
      </c>
    </row>
    <row r="1325" spans="2:12" s="220" customFormat="1" ht="15.5" x14ac:dyDescent="0.4">
      <c r="B1325" s="220" t="str">
        <f>VLOOKUP(C1325,[1]!Companies[#Data],3,FALSE)</f>
        <v>000117683-6</v>
      </c>
      <c r="C1325" s="261" t="str">
        <f t="shared" si="43"/>
        <v>Woodside Energy (Trinidad-2c) Ltd</v>
      </c>
      <c r="D1325" s="238" t="s">
        <v>1968</v>
      </c>
      <c r="E1325" s="221" t="s">
        <v>2113</v>
      </c>
      <c r="F1325" s="220" t="s">
        <v>996</v>
      </c>
      <c r="G1325" s="220" t="s">
        <v>996</v>
      </c>
      <c r="H1325" s="261" t="str">
        <f>Table10[[#This Row],[Company]]</f>
        <v>Woodside Energy (Trinidad-2c) Ltd</v>
      </c>
      <c r="I1325" s="220" t="s">
        <v>1199</v>
      </c>
      <c r="J1325" s="222">
        <f>'[20]Woodside Energy (Trinidad-2C) L'!$E37/[4]Sheet1!$D$367</f>
        <v>0</v>
      </c>
      <c r="K1325" s="220" t="s">
        <v>999</v>
      </c>
      <c r="L1325" s="255">
        <v>0</v>
      </c>
    </row>
    <row r="1326" spans="2:12" s="220" customFormat="1" ht="15.5" x14ac:dyDescent="0.4">
      <c r="B1326" s="220" t="str">
        <f>VLOOKUP(C1326,[1]!Companies[#Data],3,FALSE)</f>
        <v>000117683-6</v>
      </c>
      <c r="C1326" s="261" t="str">
        <f t="shared" si="43"/>
        <v>Woodside Energy (Trinidad-2c) Ltd</v>
      </c>
      <c r="D1326" s="238" t="s">
        <v>1968</v>
      </c>
      <c r="E1326" s="221" t="s">
        <v>2074</v>
      </c>
      <c r="F1326" s="220" t="s">
        <v>996</v>
      </c>
      <c r="G1326" s="220" t="s">
        <v>996</v>
      </c>
      <c r="H1326" s="261" t="str">
        <f>Table10[[#This Row],[Company]]</f>
        <v>Woodside Energy (Trinidad-2c) Ltd</v>
      </c>
      <c r="I1326" s="220" t="s">
        <v>1199</v>
      </c>
      <c r="J1326" s="222">
        <f>'[20]Woodside Energy (Trinidad-2C) L'!$E38/[4]Sheet1!$D$367</f>
        <v>0</v>
      </c>
      <c r="K1326" s="220" t="s">
        <v>999</v>
      </c>
      <c r="L1326" s="255">
        <v>0</v>
      </c>
    </row>
    <row r="1327" spans="2:12" s="220" customFormat="1" ht="15.5" x14ac:dyDescent="0.4">
      <c r="B1327" s="220" t="str">
        <f>VLOOKUP(C1327,[1]!Companies[#Data],3,FALSE)</f>
        <v>000117683-6</v>
      </c>
      <c r="C1327" s="261" t="str">
        <f t="shared" si="43"/>
        <v>Woodside Energy (Trinidad-2c) Ltd</v>
      </c>
      <c r="D1327" s="238" t="s">
        <v>1968</v>
      </c>
      <c r="E1327" s="221" t="s">
        <v>2064</v>
      </c>
      <c r="F1327" s="220" t="s">
        <v>996</v>
      </c>
      <c r="G1327" s="220" t="s">
        <v>996</v>
      </c>
      <c r="H1327" s="261" t="str">
        <f>Table10[[#This Row],[Company]]</f>
        <v>Woodside Energy (Trinidad-2c) Ltd</v>
      </c>
      <c r="I1327" s="220" t="s">
        <v>1199</v>
      </c>
      <c r="J1327" s="222">
        <f>'[20]Woodside Energy (Trinidad-2C) L'!$E39/[4]Sheet1!$D$367</f>
        <v>0</v>
      </c>
      <c r="K1327" s="220" t="s">
        <v>999</v>
      </c>
      <c r="L1327" s="255">
        <v>0</v>
      </c>
    </row>
    <row r="1328" spans="2:12" s="220" customFormat="1" ht="15.5" x14ac:dyDescent="0.4">
      <c r="B1328" s="220" t="str">
        <f>VLOOKUP(C1328,[1]!Companies[#Data],3,FALSE)</f>
        <v>000117683-6</v>
      </c>
      <c r="C1328" s="261" t="str">
        <f t="shared" si="43"/>
        <v>Woodside Energy (Trinidad-2c) Ltd</v>
      </c>
      <c r="D1328" s="238" t="s">
        <v>1968</v>
      </c>
      <c r="E1328" s="221" t="s">
        <v>2065</v>
      </c>
      <c r="F1328" s="220" t="s">
        <v>996</v>
      </c>
      <c r="G1328" s="220" t="s">
        <v>996</v>
      </c>
      <c r="H1328" s="261" t="str">
        <f>Table10[[#This Row],[Company]]</f>
        <v>Woodside Energy (Trinidad-2c) Ltd</v>
      </c>
      <c r="I1328" s="220" t="s">
        <v>1199</v>
      </c>
      <c r="J1328" s="222">
        <f>'[20]Woodside Energy (Trinidad-2C) L'!$E40/[4]Sheet1!$D$367</f>
        <v>0</v>
      </c>
      <c r="K1328" s="220" t="s">
        <v>999</v>
      </c>
      <c r="L1328" s="255">
        <v>0</v>
      </c>
    </row>
    <row r="1329" spans="2:12" s="220" customFormat="1" ht="15.5" x14ac:dyDescent="0.4">
      <c r="B1329" s="220" t="str">
        <f>VLOOKUP(C1329,[1]!Companies[#Data],3,FALSE)</f>
        <v>000117683-6</v>
      </c>
      <c r="C1329" s="261" t="str">
        <f t="shared" si="43"/>
        <v>Woodside Energy (Trinidad-2c) Ltd</v>
      </c>
      <c r="D1329" s="238" t="s">
        <v>1968</v>
      </c>
      <c r="E1329" s="221" t="s">
        <v>2114</v>
      </c>
      <c r="F1329" s="220" t="s">
        <v>996</v>
      </c>
      <c r="G1329" s="220" t="s">
        <v>996</v>
      </c>
      <c r="H1329" s="261" t="str">
        <f>Table10[[#This Row],[Company]]</f>
        <v>Woodside Energy (Trinidad-2c) Ltd</v>
      </c>
      <c r="I1329" s="220" t="s">
        <v>1199</v>
      </c>
      <c r="J1329" s="222">
        <f>'[20]Woodside Energy (Trinidad-2C) L'!$E41/[4]Sheet1!$D$367</f>
        <v>0</v>
      </c>
      <c r="K1329" s="220" t="s">
        <v>999</v>
      </c>
      <c r="L1329" s="255">
        <v>0</v>
      </c>
    </row>
    <row r="1330" spans="2:12" s="220" customFormat="1" ht="15.5" x14ac:dyDescent="0.4">
      <c r="B1330" s="220" t="str">
        <f>VLOOKUP(C1330,[1]!Companies[#Data],3,FALSE)</f>
        <v>000117683-6</v>
      </c>
      <c r="C1330" s="261" t="str">
        <f t="shared" si="43"/>
        <v>Woodside Energy (Trinidad-2c) Ltd</v>
      </c>
      <c r="D1330" s="238" t="s">
        <v>1968</v>
      </c>
      <c r="E1330" s="221" t="s">
        <v>2069</v>
      </c>
      <c r="F1330" s="220" t="s">
        <v>996</v>
      </c>
      <c r="G1330" s="220" t="s">
        <v>996</v>
      </c>
      <c r="H1330" s="261" t="str">
        <f>Table10[[#This Row],[Company]]</f>
        <v>Woodside Energy (Trinidad-2c) Ltd</v>
      </c>
      <c r="I1330" s="220" t="s">
        <v>1199</v>
      </c>
      <c r="J1330" s="222">
        <f>'[20]Woodside Energy (Trinidad-2C) L'!$E42/[4]Sheet1!$D$367</f>
        <v>0</v>
      </c>
      <c r="K1330" s="220" t="s">
        <v>999</v>
      </c>
      <c r="L1330" s="255">
        <v>0</v>
      </c>
    </row>
    <row r="1331" spans="2:12" s="220" customFormat="1" ht="15.5" x14ac:dyDescent="0.4">
      <c r="B1331" s="220" t="str">
        <f>VLOOKUP(C1331,[1]!Companies[#Data],3,FALSE)</f>
        <v>000117683-6</v>
      </c>
      <c r="C1331" s="261" t="str">
        <f t="shared" si="43"/>
        <v>Woodside Energy (Trinidad-2c) Ltd</v>
      </c>
      <c r="D1331" s="238" t="s">
        <v>1968</v>
      </c>
      <c r="E1331" s="221" t="s">
        <v>2070</v>
      </c>
      <c r="F1331" s="220" t="s">
        <v>996</v>
      </c>
      <c r="G1331" s="220" t="s">
        <v>996</v>
      </c>
      <c r="H1331" s="261" t="str">
        <f>Table10[[#This Row],[Company]]</f>
        <v>Woodside Energy (Trinidad-2c) Ltd</v>
      </c>
      <c r="I1331" s="220" t="s">
        <v>1199</v>
      </c>
      <c r="J1331" s="222">
        <f>'[20]Woodside Energy (Trinidad-2C) L'!$E43/[4]Sheet1!$D$367</f>
        <v>0</v>
      </c>
      <c r="K1331" s="220" t="s">
        <v>999</v>
      </c>
      <c r="L1331" s="255">
        <v>0</v>
      </c>
    </row>
    <row r="1332" spans="2:12" s="220" customFormat="1" ht="15.5" x14ac:dyDescent="0.4">
      <c r="B1332" s="220" t="str">
        <f>VLOOKUP(C1332,[1]!Companies[#Data],3,FALSE)</f>
        <v>000117683-6</v>
      </c>
      <c r="C1332" s="261" t="str">
        <f t="shared" si="43"/>
        <v>Woodside Energy (Trinidad-2c) Ltd</v>
      </c>
      <c r="D1332" s="238" t="s">
        <v>1968</v>
      </c>
      <c r="E1332" s="221" t="s">
        <v>2115</v>
      </c>
      <c r="F1332" s="220" t="s">
        <v>996</v>
      </c>
      <c r="G1332" s="220" t="s">
        <v>996</v>
      </c>
      <c r="H1332" s="261" t="str">
        <f>Table10[[#This Row],[Company]]</f>
        <v>Woodside Energy (Trinidad-2c) Ltd</v>
      </c>
      <c r="I1332" s="220" t="s">
        <v>1199</v>
      </c>
      <c r="J1332" s="222">
        <f>'[20]Woodside Energy (Trinidad-2C) L'!$E44/[4]Sheet1!$D$367</f>
        <v>0</v>
      </c>
      <c r="K1332" s="220" t="s">
        <v>999</v>
      </c>
      <c r="L1332" s="255">
        <v>0</v>
      </c>
    </row>
    <row r="1333" spans="2:12" s="220" customFormat="1" ht="15.5" x14ac:dyDescent="0.4">
      <c r="B1333" s="220" t="str">
        <f>VLOOKUP(C1333,[1]!Companies[#Data],3,FALSE)</f>
        <v>000117683-6</v>
      </c>
      <c r="C1333" s="261" t="str">
        <f t="shared" si="43"/>
        <v>Woodside Energy (Trinidad-2c) Ltd</v>
      </c>
      <c r="D1333" s="238" t="s">
        <v>1968</v>
      </c>
      <c r="E1333" s="221" t="s">
        <v>2072</v>
      </c>
      <c r="F1333" s="220" t="s">
        <v>996</v>
      </c>
      <c r="G1333" s="220" t="s">
        <v>996</v>
      </c>
      <c r="H1333" s="261" t="str">
        <f>Table10[[#This Row],[Company]]</f>
        <v>Woodside Energy (Trinidad-2c) Ltd</v>
      </c>
      <c r="I1333" s="220" t="s">
        <v>1199</v>
      </c>
      <c r="J1333" s="222">
        <f>'[20]Woodside Energy (Trinidad-2C) L'!$E45/[4]Sheet1!$D$367</f>
        <v>0</v>
      </c>
      <c r="K1333" s="220" t="s">
        <v>999</v>
      </c>
      <c r="L1333" s="255">
        <v>0</v>
      </c>
    </row>
    <row r="1334" spans="2:12" s="220" customFormat="1" ht="15.5" x14ac:dyDescent="0.4">
      <c r="B1334" s="220" t="str">
        <f>VLOOKUP(C1334,[1]!Companies[#Data],3,FALSE)</f>
        <v>000117683-6</v>
      </c>
      <c r="C1334" s="261" t="str">
        <f t="shared" si="43"/>
        <v>Woodside Energy (Trinidad-2c) Ltd</v>
      </c>
      <c r="D1334" s="220" t="s">
        <v>2081</v>
      </c>
      <c r="E1334" s="221" t="s">
        <v>2116</v>
      </c>
      <c r="F1334" s="220" t="s">
        <v>996</v>
      </c>
      <c r="G1334" s="220" t="s">
        <v>996</v>
      </c>
      <c r="H1334" s="261" t="str">
        <f>Table10[[#This Row],[Company]]</f>
        <v>Woodside Energy (Trinidad-2c) Ltd</v>
      </c>
      <c r="I1334" s="220" t="s">
        <v>1199</v>
      </c>
      <c r="J1334" s="222">
        <f>'[20]Woodside Energy (Trinidad-2C) L'!$E$50/[4]Sheet1!$D$367</f>
        <v>0</v>
      </c>
      <c r="K1334" s="220" t="s">
        <v>999</v>
      </c>
      <c r="L1334" s="255">
        <v>0</v>
      </c>
    </row>
    <row r="1335" spans="2:12" s="220" customFormat="1" ht="15.5" x14ac:dyDescent="0.4">
      <c r="B1335" s="220" t="str">
        <f>VLOOKUP(C1335,[1]!Companies[#Data],3,FALSE)</f>
        <v>100040632-9</v>
      </c>
      <c r="C1335" s="261" t="str">
        <f>'[1]Part 3 - Reporting entities'!B71</f>
        <v xml:space="preserve">Woodside Energy (Trinidad Block 3) Limited </v>
      </c>
      <c r="E1335" s="221" t="s">
        <v>2082</v>
      </c>
      <c r="F1335" s="220" t="s">
        <v>996</v>
      </c>
      <c r="G1335" s="220" t="s">
        <v>996</v>
      </c>
      <c r="H1335" s="261" t="str">
        <f>Table10[[#This Row],[Company]]</f>
        <v xml:space="preserve">Woodside Energy (Trinidad Block 3) Limited </v>
      </c>
      <c r="I1335" s="220" t="s">
        <v>1199</v>
      </c>
      <c r="J1335" s="222">
        <f>'[20]Woodside Energy (Trin Block 3)'!$E14/[4]Sheet1!$D$367</f>
        <v>0</v>
      </c>
      <c r="K1335" s="220" t="s">
        <v>999</v>
      </c>
      <c r="L1335" s="255">
        <v>0</v>
      </c>
    </row>
    <row r="1336" spans="2:12" s="220" customFormat="1" ht="15.5" x14ac:dyDescent="0.4">
      <c r="B1336" s="220" t="str">
        <f>VLOOKUP(C1336,[1]!Companies[#Data],3,FALSE)</f>
        <v>100040632-9</v>
      </c>
      <c r="C1336" s="261" t="str">
        <f>C1335</f>
        <v xml:space="preserve">Woodside Energy (Trinidad Block 3) Limited </v>
      </c>
      <c r="E1336" s="221" t="s">
        <v>2050</v>
      </c>
      <c r="F1336" s="220" t="s">
        <v>996</v>
      </c>
      <c r="G1336" s="220" t="s">
        <v>996</v>
      </c>
      <c r="H1336" s="261" t="str">
        <f>Table10[[#This Row],[Company]]</f>
        <v xml:space="preserve">Woodside Energy (Trinidad Block 3) Limited </v>
      </c>
      <c r="I1336" s="220" t="s">
        <v>1199</v>
      </c>
      <c r="J1336" s="222">
        <f>'[20]Woodside Energy (Trin Block 3)'!$E15/[4]Sheet1!$D$367</f>
        <v>0</v>
      </c>
      <c r="K1336" s="220" t="s">
        <v>999</v>
      </c>
      <c r="L1336" s="255">
        <v>0</v>
      </c>
    </row>
    <row r="1337" spans="2:12" s="220" customFormat="1" ht="15.5" x14ac:dyDescent="0.4">
      <c r="B1337" s="220" t="str">
        <f>VLOOKUP(C1337,[1]!Companies[#Data],3,FALSE)</f>
        <v>100040632-9</v>
      </c>
      <c r="C1337" s="261" t="str">
        <f t="shared" ref="C1337:C1364" si="44">C1336</f>
        <v xml:space="preserve">Woodside Energy (Trinidad Block 3) Limited </v>
      </c>
      <c r="E1337" s="221" t="s">
        <v>2051</v>
      </c>
      <c r="F1337" s="220" t="s">
        <v>996</v>
      </c>
      <c r="G1337" s="220" t="s">
        <v>996</v>
      </c>
      <c r="H1337" s="261" t="str">
        <f>Table10[[#This Row],[Company]]</f>
        <v xml:space="preserve">Woodside Energy (Trinidad Block 3) Limited </v>
      </c>
      <c r="I1337" s="220" t="s">
        <v>1199</v>
      </c>
      <c r="J1337" s="222">
        <f>'[20]Woodside Energy (Trin Block 3)'!$E16/[4]Sheet1!$D$367</f>
        <v>0</v>
      </c>
      <c r="K1337" s="220" t="s">
        <v>999</v>
      </c>
      <c r="L1337" s="255">
        <v>0</v>
      </c>
    </row>
    <row r="1338" spans="2:12" s="220" customFormat="1" ht="15.5" x14ac:dyDescent="0.4">
      <c r="B1338" s="220" t="str">
        <f>VLOOKUP(C1338,[1]!Companies[#Data],3,FALSE)</f>
        <v>100040632-9</v>
      </c>
      <c r="C1338" s="261" t="str">
        <f t="shared" si="44"/>
        <v xml:space="preserve">Woodside Energy (Trinidad Block 3) Limited </v>
      </c>
      <c r="E1338" s="221" t="s">
        <v>2049</v>
      </c>
      <c r="F1338" s="220" t="s">
        <v>996</v>
      </c>
      <c r="G1338" s="220" t="s">
        <v>996</v>
      </c>
      <c r="H1338" s="261" t="str">
        <f>Table10[[#This Row],[Company]]</f>
        <v xml:space="preserve">Woodside Energy (Trinidad Block 3) Limited </v>
      </c>
      <c r="I1338" s="220" t="s">
        <v>1199</v>
      </c>
      <c r="J1338" s="222">
        <f>'[20]Woodside Energy (Trin Block 3)'!$E17/[4]Sheet1!$D$367</f>
        <v>0</v>
      </c>
      <c r="K1338" s="220" t="s">
        <v>999</v>
      </c>
      <c r="L1338" s="255">
        <v>0</v>
      </c>
    </row>
    <row r="1339" spans="2:12" s="220" customFormat="1" ht="15.5" x14ac:dyDescent="0.4">
      <c r="B1339" s="220" t="str">
        <f>VLOOKUP(C1339,[1]!Companies[#Data],3,FALSE)</f>
        <v>100040632-9</v>
      </c>
      <c r="C1339" s="261" t="str">
        <f t="shared" si="44"/>
        <v xml:space="preserve">Woodside Energy (Trinidad Block 3) Limited </v>
      </c>
      <c r="E1339" s="221" t="s">
        <v>2057</v>
      </c>
      <c r="F1339" s="220" t="s">
        <v>996</v>
      </c>
      <c r="G1339" s="220" t="s">
        <v>996</v>
      </c>
      <c r="H1339" s="261" t="str">
        <f>Table10[[#This Row],[Company]]</f>
        <v xml:space="preserve">Woodside Energy (Trinidad Block 3) Limited </v>
      </c>
      <c r="I1339" s="220" t="s">
        <v>1199</v>
      </c>
      <c r="J1339" s="222">
        <f>'[20]Woodside Energy (Trin Block 3)'!$E18/[4]Sheet1!$D$367</f>
        <v>3307.2574496551315</v>
      </c>
      <c r="K1339" s="220" t="s">
        <v>999</v>
      </c>
      <c r="L1339" s="255">
        <v>0</v>
      </c>
    </row>
    <row r="1340" spans="2:12" s="220" customFormat="1" ht="15.5" x14ac:dyDescent="0.4">
      <c r="B1340" s="220" t="str">
        <f>VLOOKUP(C1340,[1]!Companies[#Data],3,FALSE)</f>
        <v>100040632-9</v>
      </c>
      <c r="C1340" s="261" t="str">
        <f t="shared" si="44"/>
        <v xml:space="preserve">Woodside Energy (Trinidad Block 3) Limited </v>
      </c>
      <c r="E1340" s="221" t="s">
        <v>2054</v>
      </c>
      <c r="F1340" s="220" t="s">
        <v>996</v>
      </c>
      <c r="G1340" s="220" t="s">
        <v>996</v>
      </c>
      <c r="H1340" s="261" t="str">
        <f>Table10[[#This Row],[Company]]</f>
        <v xml:space="preserve">Woodside Energy (Trinidad Block 3) Limited </v>
      </c>
      <c r="I1340" s="220" t="s">
        <v>1199</v>
      </c>
      <c r="J1340" s="222">
        <f>'[20]Woodside Energy (Trin Block 3)'!$E19/[4]Sheet1!$D$367</f>
        <v>0</v>
      </c>
      <c r="K1340" s="220" t="s">
        <v>999</v>
      </c>
      <c r="L1340" s="255">
        <v>0</v>
      </c>
    </row>
    <row r="1341" spans="2:12" s="220" customFormat="1" ht="31" x14ac:dyDescent="0.4">
      <c r="B1341" s="220" t="str">
        <f>VLOOKUP(C1341,[1]!Companies[#Data],3,FALSE)</f>
        <v>100040632-9</v>
      </c>
      <c r="C1341" s="261" t="str">
        <f t="shared" si="44"/>
        <v xml:space="preserve">Woodside Energy (Trinidad Block 3) Limited </v>
      </c>
      <c r="E1341" s="221" t="s">
        <v>2048</v>
      </c>
      <c r="F1341" s="220" t="s">
        <v>996</v>
      </c>
      <c r="G1341" s="220" t="s">
        <v>996</v>
      </c>
      <c r="H1341" s="261" t="str">
        <f>Table10[[#This Row],[Company]]</f>
        <v xml:space="preserve">Woodside Energy (Trinidad Block 3) Limited </v>
      </c>
      <c r="I1341" s="220" t="s">
        <v>1199</v>
      </c>
      <c r="J1341" s="222">
        <f>'[20]Woodside Energy (Trin Block 3)'!$E20/[4]Sheet1!$D$367</f>
        <v>0</v>
      </c>
      <c r="K1341" s="220" t="s">
        <v>999</v>
      </c>
      <c r="L1341" s="255">
        <v>0</v>
      </c>
    </row>
    <row r="1342" spans="2:12" s="220" customFormat="1" ht="31" x14ac:dyDescent="0.4">
      <c r="B1342" s="220" t="str">
        <f>VLOOKUP(C1342,[1]!Companies[#Data],3,FALSE)</f>
        <v>100040632-9</v>
      </c>
      <c r="C1342" s="261" t="str">
        <f t="shared" si="44"/>
        <v xml:space="preserve">Woodside Energy (Trinidad Block 3) Limited </v>
      </c>
      <c r="E1342" s="221" t="s">
        <v>2085</v>
      </c>
      <c r="F1342" s="220" t="s">
        <v>996</v>
      </c>
      <c r="G1342" s="220" t="s">
        <v>996</v>
      </c>
      <c r="H1342" s="261" t="str">
        <f>Table10[[#This Row],[Company]]</f>
        <v xml:space="preserve">Woodside Energy (Trinidad Block 3) Limited </v>
      </c>
      <c r="I1342" s="220" t="s">
        <v>1199</v>
      </c>
      <c r="J1342" s="222">
        <f>'[20]Woodside Energy (Trin Block 3)'!$E21/[4]Sheet1!$D$367</f>
        <v>0</v>
      </c>
      <c r="K1342" s="220" t="s">
        <v>999</v>
      </c>
      <c r="L1342" s="255">
        <v>0</v>
      </c>
    </row>
    <row r="1343" spans="2:12" s="220" customFormat="1" ht="15.5" x14ac:dyDescent="0.4">
      <c r="B1343" s="220" t="str">
        <f>VLOOKUP(C1343,[1]!Companies[#Data],3,FALSE)</f>
        <v>100040632-9</v>
      </c>
      <c r="C1343" s="261" t="str">
        <f t="shared" si="44"/>
        <v xml:space="preserve">Woodside Energy (Trinidad Block 3) Limited </v>
      </c>
      <c r="E1343" s="221" t="s">
        <v>2107</v>
      </c>
      <c r="F1343" s="220" t="s">
        <v>996</v>
      </c>
      <c r="G1343" s="220" t="s">
        <v>996</v>
      </c>
      <c r="H1343" s="261" t="str">
        <f>Table10[[#This Row],[Company]]</f>
        <v xml:space="preserve">Woodside Energy (Trinidad Block 3) Limited </v>
      </c>
      <c r="I1343" s="220" t="s">
        <v>1199</v>
      </c>
      <c r="J1343" s="222">
        <f>'[20]Woodside Energy (Trin Block 3)'!$E22/[4]Sheet1!$D$367</f>
        <v>0</v>
      </c>
      <c r="K1343" s="220" t="s">
        <v>999</v>
      </c>
      <c r="L1343" s="255">
        <v>0</v>
      </c>
    </row>
    <row r="1344" spans="2:12" s="220" customFormat="1" ht="15.5" x14ac:dyDescent="0.4">
      <c r="B1344" s="220" t="str">
        <f>VLOOKUP(C1344,[1]!Companies[#Data],3,FALSE)</f>
        <v>100040632-9</v>
      </c>
      <c r="C1344" s="261" t="str">
        <f t="shared" si="44"/>
        <v xml:space="preserve">Woodside Energy (Trinidad Block 3) Limited </v>
      </c>
      <c r="E1344" s="221" t="s">
        <v>2075</v>
      </c>
      <c r="F1344" s="220" t="s">
        <v>996</v>
      </c>
      <c r="G1344" s="220" t="s">
        <v>996</v>
      </c>
      <c r="H1344" s="261" t="str">
        <f>Table10[[#This Row],[Company]]</f>
        <v xml:space="preserve">Woodside Energy (Trinidad Block 3) Limited </v>
      </c>
      <c r="I1344" s="220" t="s">
        <v>1199</v>
      </c>
      <c r="J1344" s="222">
        <f>'[20]Woodside Energy (Trin Block 3)'!$E23/[4]Sheet1!$D$367</f>
        <v>0</v>
      </c>
      <c r="K1344" s="220" t="s">
        <v>999</v>
      </c>
      <c r="L1344" s="255">
        <v>0</v>
      </c>
    </row>
    <row r="1345" spans="2:12" s="220" customFormat="1" ht="15.5" x14ac:dyDescent="0.4">
      <c r="B1345" s="220" t="str">
        <f>VLOOKUP(C1345,[1]!Companies[#Data],3,FALSE)</f>
        <v>100040632-9</v>
      </c>
      <c r="C1345" s="261" t="str">
        <f t="shared" si="44"/>
        <v xml:space="preserve">Woodside Energy (Trinidad Block 3) Limited </v>
      </c>
      <c r="E1345" s="221" t="s">
        <v>2076</v>
      </c>
      <c r="F1345" s="220" t="s">
        <v>996</v>
      </c>
      <c r="G1345" s="220" t="s">
        <v>996</v>
      </c>
      <c r="H1345" s="261" t="str">
        <f>Table10[[#This Row],[Company]]</f>
        <v xml:space="preserve">Woodside Energy (Trinidad Block 3) Limited </v>
      </c>
      <c r="I1345" s="220" t="s">
        <v>1199</v>
      </c>
      <c r="J1345" s="222">
        <f>'[20]Woodside Energy (Trin Block 3)'!$E24/[4]Sheet1!$D$367</f>
        <v>0</v>
      </c>
      <c r="K1345" s="220" t="s">
        <v>999</v>
      </c>
      <c r="L1345" s="255">
        <v>0</v>
      </c>
    </row>
    <row r="1346" spans="2:12" s="220" customFormat="1" ht="15.5" x14ac:dyDescent="0.4">
      <c r="B1346" s="220" t="str">
        <f>VLOOKUP(C1346,[1]!Companies[#Data],3,FALSE)</f>
        <v>100040632-9</v>
      </c>
      <c r="C1346" s="261" t="str">
        <f t="shared" si="44"/>
        <v xml:space="preserve">Woodside Energy (Trinidad Block 3) Limited </v>
      </c>
      <c r="E1346" s="221" t="s">
        <v>2059</v>
      </c>
      <c r="F1346" s="220" t="s">
        <v>996</v>
      </c>
      <c r="G1346" s="220" t="s">
        <v>996</v>
      </c>
      <c r="H1346" s="261" t="str">
        <f>Table10[[#This Row],[Company]]</f>
        <v xml:space="preserve">Woodside Energy (Trinidad Block 3) Limited </v>
      </c>
      <c r="I1346" s="220" t="s">
        <v>1199</v>
      </c>
      <c r="J1346" s="222">
        <f>'[20]Woodside Energy (Trin Block 3)'!$E28/[4]Sheet1!$D$367</f>
        <v>0</v>
      </c>
      <c r="K1346" s="220" t="s">
        <v>999</v>
      </c>
      <c r="L1346" s="255">
        <v>0</v>
      </c>
    </row>
    <row r="1347" spans="2:12" s="220" customFormat="1" ht="15.5" x14ac:dyDescent="0.4">
      <c r="B1347" s="220" t="str">
        <f>VLOOKUP(C1347,[1]!Companies[#Data],3,FALSE)</f>
        <v>100040632-9</v>
      </c>
      <c r="C1347" s="261" t="str">
        <f t="shared" si="44"/>
        <v xml:space="preserve">Woodside Energy (Trinidad Block 3) Limited </v>
      </c>
      <c r="E1347" s="221" t="s">
        <v>2108</v>
      </c>
      <c r="F1347" s="220" t="s">
        <v>996</v>
      </c>
      <c r="G1347" s="220" t="s">
        <v>996</v>
      </c>
      <c r="H1347" s="261" t="str">
        <f>Table10[[#This Row],[Company]]</f>
        <v xml:space="preserve">Woodside Energy (Trinidad Block 3) Limited </v>
      </c>
      <c r="I1347" s="220" t="s">
        <v>1199</v>
      </c>
      <c r="J1347" s="222">
        <f>'[20]Woodside Energy (Trin Block 3)'!$E29/[4]Sheet1!$D$367</f>
        <v>0</v>
      </c>
      <c r="K1347" s="220" t="s">
        <v>999</v>
      </c>
      <c r="L1347" s="255">
        <v>0</v>
      </c>
    </row>
    <row r="1348" spans="2:12" s="220" customFormat="1" ht="15.5" x14ac:dyDescent="0.4">
      <c r="B1348" s="220" t="str">
        <f>VLOOKUP(C1348,[1]!Companies[#Data],3,FALSE)</f>
        <v>100040632-9</v>
      </c>
      <c r="C1348" s="261" t="str">
        <f t="shared" si="44"/>
        <v xml:space="preserve">Woodside Energy (Trinidad Block 3) Limited </v>
      </c>
      <c r="E1348" s="221" t="s">
        <v>2083</v>
      </c>
      <c r="F1348" s="220" t="s">
        <v>996</v>
      </c>
      <c r="G1348" s="220" t="s">
        <v>996</v>
      </c>
      <c r="H1348" s="261" t="str">
        <f>Table10[[#This Row],[Company]]</f>
        <v xml:space="preserve">Woodside Energy (Trinidad Block 3) Limited </v>
      </c>
      <c r="I1348" s="220" t="s">
        <v>1199</v>
      </c>
      <c r="J1348" s="222">
        <f>'[20]Woodside Energy (Trin Block 3)'!$E30/[4]Sheet1!$D$367</f>
        <v>0</v>
      </c>
      <c r="K1348" s="220" t="s">
        <v>999</v>
      </c>
      <c r="L1348" s="255">
        <v>0</v>
      </c>
    </row>
    <row r="1349" spans="2:12" s="220" customFormat="1" ht="15.5" x14ac:dyDescent="0.4">
      <c r="B1349" s="220" t="str">
        <f>VLOOKUP(C1349,[1]!Companies[#Data],3,FALSE)</f>
        <v>100040632-9</v>
      </c>
      <c r="C1349" s="261" t="str">
        <f t="shared" si="44"/>
        <v xml:space="preserve">Woodside Energy (Trinidad Block 3) Limited </v>
      </c>
      <c r="E1349" s="221" t="s">
        <v>2109</v>
      </c>
      <c r="F1349" s="220" t="s">
        <v>996</v>
      </c>
      <c r="G1349" s="220" t="s">
        <v>996</v>
      </c>
      <c r="H1349" s="261" t="str">
        <f>Table10[[#This Row],[Company]]</f>
        <v xml:space="preserve">Woodside Energy (Trinidad Block 3) Limited </v>
      </c>
      <c r="I1349" s="220" t="s">
        <v>1199</v>
      </c>
      <c r="J1349" s="222">
        <f>'[20]Woodside Energy (Trin Block 3)'!$E31/[4]Sheet1!$D$367</f>
        <v>0</v>
      </c>
      <c r="K1349" s="220" t="s">
        <v>999</v>
      </c>
      <c r="L1349" s="255">
        <v>0</v>
      </c>
    </row>
    <row r="1350" spans="2:12" s="220" customFormat="1" ht="15.5" x14ac:dyDescent="0.4">
      <c r="B1350" s="220" t="str">
        <f>VLOOKUP(C1350,[1]!Companies[#Data],3,FALSE)</f>
        <v>100040632-9</v>
      </c>
      <c r="C1350" s="261" t="str">
        <f t="shared" si="44"/>
        <v xml:space="preserve">Woodside Energy (Trinidad Block 3) Limited </v>
      </c>
      <c r="E1350" s="221" t="s">
        <v>2073</v>
      </c>
      <c r="F1350" s="220" t="s">
        <v>996</v>
      </c>
      <c r="G1350" s="220" t="s">
        <v>996</v>
      </c>
      <c r="H1350" s="261" t="str">
        <f>Table10[[#This Row],[Company]]</f>
        <v xml:space="preserve">Woodside Energy (Trinidad Block 3) Limited </v>
      </c>
      <c r="I1350" s="220" t="s">
        <v>1199</v>
      </c>
      <c r="J1350" s="222">
        <f>'[20]Woodside Energy (Trin Block 3)'!$E32/[4]Sheet1!$D$367</f>
        <v>0</v>
      </c>
      <c r="K1350" s="220" t="s">
        <v>999</v>
      </c>
      <c r="L1350" s="255">
        <v>0</v>
      </c>
    </row>
    <row r="1351" spans="2:12" s="220" customFormat="1" ht="31" x14ac:dyDescent="0.4">
      <c r="B1351" s="220" t="str">
        <f>VLOOKUP(C1351,[1]!Companies[#Data],3,FALSE)</f>
        <v>100040632-9</v>
      </c>
      <c r="C1351" s="261" t="str">
        <f t="shared" si="44"/>
        <v xml:space="preserve">Woodside Energy (Trinidad Block 3) Limited </v>
      </c>
      <c r="E1351" s="221" t="s">
        <v>2062</v>
      </c>
      <c r="F1351" s="220" t="s">
        <v>996</v>
      </c>
      <c r="G1351" s="220" t="s">
        <v>996</v>
      </c>
      <c r="H1351" s="261" t="str">
        <f>Table10[[#This Row],[Company]]</f>
        <v xml:space="preserve">Woodside Energy (Trinidad Block 3) Limited </v>
      </c>
      <c r="I1351" s="220" t="s">
        <v>1199</v>
      </c>
      <c r="J1351" s="222">
        <f>'[20]Woodside Energy (Trin Block 3)'!$E33/[4]Sheet1!$D$367</f>
        <v>0</v>
      </c>
      <c r="K1351" s="220" t="s">
        <v>999</v>
      </c>
      <c r="L1351" s="255">
        <v>0</v>
      </c>
    </row>
    <row r="1352" spans="2:12" s="220" customFormat="1" ht="15.5" x14ac:dyDescent="0.4">
      <c r="B1352" s="220" t="str">
        <f>VLOOKUP(C1352,[1]!Companies[#Data],3,FALSE)</f>
        <v>100040632-9</v>
      </c>
      <c r="C1352" s="261" t="str">
        <f t="shared" si="44"/>
        <v xml:space="preserve">Woodside Energy (Trinidad Block 3) Limited </v>
      </c>
      <c r="E1352" s="221" t="s">
        <v>2110</v>
      </c>
      <c r="F1352" s="220" t="s">
        <v>996</v>
      </c>
      <c r="G1352" s="220" t="s">
        <v>996</v>
      </c>
      <c r="H1352" s="261" t="str">
        <f>Table10[[#This Row],[Company]]</f>
        <v xml:space="preserve">Woodside Energy (Trinidad Block 3) Limited </v>
      </c>
      <c r="I1352" s="220" t="s">
        <v>1199</v>
      </c>
      <c r="J1352" s="222">
        <f>'[20]Woodside Energy (Trin Block 3)'!$E34/[4]Sheet1!$D$367</f>
        <v>0</v>
      </c>
      <c r="K1352" s="220" t="s">
        <v>999</v>
      </c>
      <c r="L1352" s="255">
        <v>0</v>
      </c>
    </row>
    <row r="1353" spans="2:12" s="220" customFormat="1" ht="15.5" x14ac:dyDescent="0.4">
      <c r="B1353" s="220" t="str">
        <f>VLOOKUP(C1353,[1]!Companies[#Data],3,FALSE)</f>
        <v>100040632-9</v>
      </c>
      <c r="C1353" s="261" t="str">
        <f t="shared" si="44"/>
        <v xml:space="preserve">Woodside Energy (Trinidad Block 3) Limited </v>
      </c>
      <c r="E1353" s="221" t="s">
        <v>2111</v>
      </c>
      <c r="F1353" s="220" t="s">
        <v>996</v>
      </c>
      <c r="G1353" s="220" t="s">
        <v>996</v>
      </c>
      <c r="H1353" s="261" t="str">
        <f>Table10[[#This Row],[Company]]</f>
        <v xml:space="preserve">Woodside Energy (Trinidad Block 3) Limited </v>
      </c>
      <c r="I1353" s="220" t="s">
        <v>1199</v>
      </c>
      <c r="J1353" s="222">
        <f>'[20]Woodside Energy (Trin Block 3)'!$E35/[4]Sheet1!$D$367</f>
        <v>0</v>
      </c>
      <c r="K1353" s="220" t="s">
        <v>999</v>
      </c>
      <c r="L1353" s="255">
        <v>0</v>
      </c>
    </row>
    <row r="1354" spans="2:12" s="220" customFormat="1" ht="15.5" x14ac:dyDescent="0.4">
      <c r="B1354" s="220" t="str">
        <f>VLOOKUP(C1354,[1]!Companies[#Data],3,FALSE)</f>
        <v>100040632-9</v>
      </c>
      <c r="C1354" s="261" t="str">
        <f t="shared" si="44"/>
        <v xml:space="preserve">Woodside Energy (Trinidad Block 3) Limited </v>
      </c>
      <c r="E1354" s="221" t="s">
        <v>2112</v>
      </c>
      <c r="F1354" s="220" t="s">
        <v>996</v>
      </c>
      <c r="G1354" s="220" t="s">
        <v>996</v>
      </c>
      <c r="H1354" s="261" t="str">
        <f>Table10[[#This Row],[Company]]</f>
        <v xml:space="preserve">Woodside Energy (Trinidad Block 3) Limited </v>
      </c>
      <c r="I1354" s="220" t="s">
        <v>1199</v>
      </c>
      <c r="J1354" s="222">
        <f>'[20]Woodside Energy (Trin Block 3)'!$E36/[4]Sheet1!$D$367</f>
        <v>0</v>
      </c>
      <c r="K1354" s="220" t="s">
        <v>999</v>
      </c>
      <c r="L1354" s="255">
        <v>0</v>
      </c>
    </row>
    <row r="1355" spans="2:12" s="220" customFormat="1" ht="15.5" x14ac:dyDescent="0.4">
      <c r="B1355" s="220" t="str">
        <f>VLOOKUP(C1355,[1]!Companies[#Data],3,FALSE)</f>
        <v>100040632-9</v>
      </c>
      <c r="C1355" s="261" t="str">
        <f t="shared" si="44"/>
        <v xml:space="preserve">Woodside Energy (Trinidad Block 3) Limited </v>
      </c>
      <c r="E1355" s="221" t="s">
        <v>2113</v>
      </c>
      <c r="F1355" s="220" t="s">
        <v>996</v>
      </c>
      <c r="G1355" s="220" t="s">
        <v>996</v>
      </c>
      <c r="H1355" s="261" t="str">
        <f>Table10[[#This Row],[Company]]</f>
        <v xml:space="preserve">Woodside Energy (Trinidad Block 3) Limited </v>
      </c>
      <c r="I1355" s="220" t="s">
        <v>1199</v>
      </c>
      <c r="J1355" s="222">
        <f>'[20]Woodside Energy (Trin Block 3)'!$E37/[4]Sheet1!$D$367</f>
        <v>0</v>
      </c>
      <c r="K1355" s="220" t="s">
        <v>999</v>
      </c>
      <c r="L1355" s="255">
        <v>0</v>
      </c>
    </row>
    <row r="1356" spans="2:12" s="220" customFormat="1" ht="15.5" x14ac:dyDescent="0.4">
      <c r="B1356" s="220" t="str">
        <f>VLOOKUP(C1356,[1]!Companies[#Data],3,FALSE)</f>
        <v>100040632-9</v>
      </c>
      <c r="C1356" s="261" t="str">
        <f t="shared" si="44"/>
        <v xml:space="preserve">Woodside Energy (Trinidad Block 3) Limited </v>
      </c>
      <c r="E1356" s="221" t="s">
        <v>2074</v>
      </c>
      <c r="F1356" s="220" t="s">
        <v>996</v>
      </c>
      <c r="G1356" s="220" t="s">
        <v>996</v>
      </c>
      <c r="H1356" s="261" t="str">
        <f>Table10[[#This Row],[Company]]</f>
        <v xml:space="preserve">Woodside Energy (Trinidad Block 3) Limited </v>
      </c>
      <c r="I1356" s="220" t="s">
        <v>1199</v>
      </c>
      <c r="J1356" s="222">
        <f>'[20]Woodside Energy (Trin Block 3)'!$E38/[4]Sheet1!$D$367</f>
        <v>0</v>
      </c>
      <c r="K1356" s="220" t="s">
        <v>999</v>
      </c>
      <c r="L1356" s="255">
        <v>0</v>
      </c>
    </row>
    <row r="1357" spans="2:12" s="220" customFormat="1" ht="15.5" x14ac:dyDescent="0.4">
      <c r="B1357" s="220" t="str">
        <f>VLOOKUP(C1357,[1]!Companies[#Data],3,FALSE)</f>
        <v>100040632-9</v>
      </c>
      <c r="C1357" s="261" t="str">
        <f t="shared" si="44"/>
        <v xml:space="preserve">Woodside Energy (Trinidad Block 3) Limited </v>
      </c>
      <c r="E1357" s="221" t="s">
        <v>2064</v>
      </c>
      <c r="F1357" s="220" t="s">
        <v>996</v>
      </c>
      <c r="G1357" s="220" t="s">
        <v>996</v>
      </c>
      <c r="H1357" s="261" t="str">
        <f>Table10[[#This Row],[Company]]</f>
        <v xml:space="preserve">Woodside Energy (Trinidad Block 3) Limited </v>
      </c>
      <c r="I1357" s="220" t="s">
        <v>1199</v>
      </c>
      <c r="J1357" s="222">
        <f>'[20]Woodside Energy (Trin Block 3)'!$E39/[4]Sheet1!$D$367</f>
        <v>0</v>
      </c>
      <c r="K1357" s="220" t="s">
        <v>999</v>
      </c>
      <c r="L1357" s="255">
        <v>0</v>
      </c>
    </row>
    <row r="1358" spans="2:12" s="220" customFormat="1" ht="15.5" x14ac:dyDescent="0.4">
      <c r="B1358" s="220" t="str">
        <f>VLOOKUP(C1358,[1]!Companies[#Data],3,FALSE)</f>
        <v>100040632-9</v>
      </c>
      <c r="C1358" s="261" t="str">
        <f t="shared" si="44"/>
        <v xml:space="preserve">Woodside Energy (Trinidad Block 3) Limited </v>
      </c>
      <c r="E1358" s="221" t="s">
        <v>2065</v>
      </c>
      <c r="F1358" s="220" t="s">
        <v>996</v>
      </c>
      <c r="G1358" s="220" t="s">
        <v>996</v>
      </c>
      <c r="H1358" s="261" t="str">
        <f>Table10[[#This Row],[Company]]</f>
        <v xml:space="preserve">Woodside Energy (Trinidad Block 3) Limited </v>
      </c>
      <c r="I1358" s="220" t="s">
        <v>1199</v>
      </c>
      <c r="J1358" s="222">
        <f>'[20]Woodside Energy (Trin Block 3)'!$E40/[4]Sheet1!$D$367</f>
        <v>0</v>
      </c>
      <c r="K1358" s="220" t="s">
        <v>999</v>
      </c>
      <c r="L1358" s="255">
        <v>0</v>
      </c>
    </row>
    <row r="1359" spans="2:12" s="220" customFormat="1" ht="15.5" x14ac:dyDescent="0.4">
      <c r="B1359" s="220" t="str">
        <f>VLOOKUP(C1359,[1]!Companies[#Data],3,FALSE)</f>
        <v>100040632-9</v>
      </c>
      <c r="C1359" s="261" t="str">
        <f t="shared" si="44"/>
        <v xml:space="preserve">Woodside Energy (Trinidad Block 3) Limited </v>
      </c>
      <c r="E1359" s="221" t="s">
        <v>2114</v>
      </c>
      <c r="F1359" s="220" t="s">
        <v>996</v>
      </c>
      <c r="G1359" s="220" t="s">
        <v>996</v>
      </c>
      <c r="H1359" s="261" t="str">
        <f>Table10[[#This Row],[Company]]</f>
        <v xml:space="preserve">Woodside Energy (Trinidad Block 3) Limited </v>
      </c>
      <c r="I1359" s="220" t="s">
        <v>1199</v>
      </c>
      <c r="J1359" s="222">
        <f>'[20]Woodside Energy (Trin Block 3)'!$E41/[4]Sheet1!$D$367</f>
        <v>0</v>
      </c>
      <c r="K1359" s="220" t="s">
        <v>999</v>
      </c>
      <c r="L1359" s="255">
        <v>0</v>
      </c>
    </row>
    <row r="1360" spans="2:12" s="220" customFormat="1" ht="15.5" x14ac:dyDescent="0.4">
      <c r="B1360" s="220" t="str">
        <f>VLOOKUP(C1360,[1]!Companies[#Data],3,FALSE)</f>
        <v>100040632-9</v>
      </c>
      <c r="C1360" s="261" t="str">
        <f t="shared" si="44"/>
        <v xml:space="preserve">Woodside Energy (Trinidad Block 3) Limited </v>
      </c>
      <c r="E1360" s="221" t="s">
        <v>2069</v>
      </c>
      <c r="F1360" s="220" t="s">
        <v>996</v>
      </c>
      <c r="G1360" s="220" t="s">
        <v>996</v>
      </c>
      <c r="H1360" s="261" t="str">
        <f>Table10[[#This Row],[Company]]</f>
        <v xml:space="preserve">Woodside Energy (Trinidad Block 3) Limited </v>
      </c>
      <c r="I1360" s="220" t="s">
        <v>1199</v>
      </c>
      <c r="J1360" s="222">
        <f>'[20]Woodside Energy (Trin Block 3)'!$E42/[4]Sheet1!$D$367</f>
        <v>0</v>
      </c>
      <c r="K1360" s="220" t="s">
        <v>999</v>
      </c>
      <c r="L1360" s="255">
        <v>0</v>
      </c>
    </row>
    <row r="1361" spans="2:12" s="220" customFormat="1" ht="15.5" x14ac:dyDescent="0.4">
      <c r="B1361" s="220" t="str">
        <f>VLOOKUP(C1361,[1]!Companies[#Data],3,FALSE)</f>
        <v>100040632-9</v>
      </c>
      <c r="C1361" s="261" t="str">
        <f t="shared" si="44"/>
        <v xml:space="preserve">Woodside Energy (Trinidad Block 3) Limited </v>
      </c>
      <c r="E1361" s="221" t="s">
        <v>2070</v>
      </c>
      <c r="F1361" s="220" t="s">
        <v>996</v>
      </c>
      <c r="G1361" s="220" t="s">
        <v>996</v>
      </c>
      <c r="H1361" s="261" t="str">
        <f>Table10[[#This Row],[Company]]</f>
        <v xml:space="preserve">Woodside Energy (Trinidad Block 3) Limited </v>
      </c>
      <c r="I1361" s="220" t="s">
        <v>1199</v>
      </c>
      <c r="J1361" s="222">
        <f>'[20]Woodside Energy (Trin Block 3)'!$E43/[4]Sheet1!$D$367</f>
        <v>0</v>
      </c>
      <c r="K1361" s="220" t="s">
        <v>999</v>
      </c>
      <c r="L1361" s="255">
        <v>0</v>
      </c>
    </row>
    <row r="1362" spans="2:12" s="220" customFormat="1" ht="15.5" x14ac:dyDescent="0.4">
      <c r="B1362" s="220" t="str">
        <f>VLOOKUP(C1362,[1]!Companies[#Data],3,FALSE)</f>
        <v>100040632-9</v>
      </c>
      <c r="C1362" s="261" t="str">
        <f t="shared" si="44"/>
        <v xml:space="preserve">Woodside Energy (Trinidad Block 3) Limited </v>
      </c>
      <c r="E1362" s="221" t="s">
        <v>2115</v>
      </c>
      <c r="F1362" s="220" t="s">
        <v>996</v>
      </c>
      <c r="G1362" s="220" t="s">
        <v>996</v>
      </c>
      <c r="H1362" s="261" t="str">
        <f>Table10[[#This Row],[Company]]</f>
        <v xml:space="preserve">Woodside Energy (Trinidad Block 3) Limited </v>
      </c>
      <c r="I1362" s="220" t="s">
        <v>1199</v>
      </c>
      <c r="J1362" s="222">
        <f>'[20]Woodside Energy (Trin Block 3)'!$E44/[4]Sheet1!$D$367</f>
        <v>0</v>
      </c>
      <c r="K1362" s="220" t="s">
        <v>999</v>
      </c>
      <c r="L1362" s="255">
        <v>0</v>
      </c>
    </row>
    <row r="1363" spans="2:12" s="220" customFormat="1" ht="15.5" x14ac:dyDescent="0.4">
      <c r="B1363" s="220" t="str">
        <f>VLOOKUP(C1363,[1]!Companies[#Data],3,FALSE)</f>
        <v>100040632-9</v>
      </c>
      <c r="C1363" s="261" t="str">
        <f t="shared" si="44"/>
        <v xml:space="preserve">Woodside Energy (Trinidad Block 3) Limited </v>
      </c>
      <c r="E1363" s="221" t="s">
        <v>2072</v>
      </c>
      <c r="F1363" s="220" t="s">
        <v>996</v>
      </c>
      <c r="G1363" s="220" t="s">
        <v>996</v>
      </c>
      <c r="H1363" s="261" t="str">
        <f>Table10[[#This Row],[Company]]</f>
        <v xml:space="preserve">Woodside Energy (Trinidad Block 3) Limited </v>
      </c>
      <c r="I1363" s="220" t="s">
        <v>1199</v>
      </c>
      <c r="J1363" s="222">
        <f>'[20]Woodside Energy (Trin Block 3)'!$E45/[4]Sheet1!$D$367</f>
        <v>0</v>
      </c>
      <c r="K1363" s="220" t="s">
        <v>999</v>
      </c>
      <c r="L1363" s="255">
        <v>0</v>
      </c>
    </row>
    <row r="1364" spans="2:12" s="220" customFormat="1" ht="15.5" x14ac:dyDescent="0.4">
      <c r="B1364" s="220" t="str">
        <f>VLOOKUP(C1364,[1]!Companies[#Data],3,FALSE)</f>
        <v>100040632-9</v>
      </c>
      <c r="C1364" s="261" t="str">
        <f t="shared" si="44"/>
        <v xml:space="preserve">Woodside Energy (Trinidad Block 3) Limited </v>
      </c>
      <c r="E1364" s="221" t="s">
        <v>2116</v>
      </c>
      <c r="F1364" s="220" t="s">
        <v>996</v>
      </c>
      <c r="G1364" s="220" t="s">
        <v>996</v>
      </c>
      <c r="H1364" s="261" t="str">
        <f>Table10[[#This Row],[Company]]</f>
        <v xml:space="preserve">Woodside Energy (Trinidad Block 3) Limited </v>
      </c>
      <c r="I1364" s="220" t="s">
        <v>1199</v>
      </c>
      <c r="J1364" s="222">
        <f>'[20]Woodside Energy (Trin Block 3)'!$E$50/[4]Sheet1!$D$367</f>
        <v>0</v>
      </c>
      <c r="K1364" s="220" t="s">
        <v>999</v>
      </c>
      <c r="L1364" s="255">
        <v>0</v>
      </c>
    </row>
    <row r="1365" spans="2:12" s="220" customFormat="1" ht="15.5" x14ac:dyDescent="0.4">
      <c r="B1365" s="220" t="str">
        <f>VLOOKUP(C1365,[1]!Companies[#Data],3,FALSE)</f>
        <v>000122369-5</v>
      </c>
      <c r="C1365" s="261" t="str">
        <f>'[1]Part 3 - Reporting entities'!B72</f>
        <v>Woodside Energy (Trinidad-3A) Ltd</v>
      </c>
      <c r="E1365" s="221" t="s">
        <v>2082</v>
      </c>
      <c r="F1365" s="220" t="s">
        <v>996</v>
      </c>
      <c r="G1365" s="220" t="s">
        <v>996</v>
      </c>
      <c r="H1365" s="261" t="str">
        <f>Table10[[#This Row],[Company]]</f>
        <v>Woodside Energy (Trinidad-3A) Ltd</v>
      </c>
      <c r="I1365" s="220" t="s">
        <v>1199</v>
      </c>
      <c r="J1365" s="222">
        <f>'[20]Woodside Energy (Trin Block-3A)'!$E14/[4]Sheet1!$D$367</f>
        <v>16395192.842682805</v>
      </c>
      <c r="K1365" s="220" t="s">
        <v>999</v>
      </c>
      <c r="L1365" s="255">
        <v>0</v>
      </c>
    </row>
    <row r="1366" spans="2:12" s="220" customFormat="1" ht="15.5" x14ac:dyDescent="0.4">
      <c r="B1366" s="220" t="str">
        <f>VLOOKUP(C1366,[1]!Companies[#Data],3,FALSE)</f>
        <v>000122369-5</v>
      </c>
      <c r="C1366" s="261" t="str">
        <f>C1365</f>
        <v>Woodside Energy (Trinidad-3A) Ltd</v>
      </c>
      <c r="E1366" s="221" t="s">
        <v>2050</v>
      </c>
      <c r="F1366" s="220" t="s">
        <v>996</v>
      </c>
      <c r="G1366" s="220" t="s">
        <v>996</v>
      </c>
      <c r="H1366" s="261" t="str">
        <f>Table10[[#This Row],[Company]]</f>
        <v>Woodside Energy (Trinidad-3A) Ltd</v>
      </c>
      <c r="I1366" s="220" t="s">
        <v>1199</v>
      </c>
      <c r="J1366" s="222">
        <f>'[20]Woodside Energy (Trin Block-3A)'!$E15/[4]Sheet1!$D$367</f>
        <v>2008014.5931402829</v>
      </c>
      <c r="K1366" s="220" t="s">
        <v>999</v>
      </c>
      <c r="L1366" s="255">
        <v>0</v>
      </c>
    </row>
    <row r="1367" spans="2:12" s="220" customFormat="1" ht="15.5" x14ac:dyDescent="0.4">
      <c r="B1367" s="220" t="str">
        <f>VLOOKUP(C1367,[1]!Companies[#Data],3,FALSE)</f>
        <v>000122369-5</v>
      </c>
      <c r="C1367" s="261" t="str">
        <f t="shared" ref="C1367:C1394" si="45">C1366</f>
        <v>Woodside Energy (Trinidad-3A) Ltd</v>
      </c>
      <c r="E1367" s="221" t="s">
        <v>2051</v>
      </c>
      <c r="F1367" s="220" t="s">
        <v>996</v>
      </c>
      <c r="G1367" s="220" t="s">
        <v>996</v>
      </c>
      <c r="H1367" s="261" t="str">
        <f>Table10[[#This Row],[Company]]</f>
        <v>Woodside Energy (Trinidad-3A) Ltd</v>
      </c>
      <c r="I1367" s="220" t="s">
        <v>1199</v>
      </c>
      <c r="J1367" s="222">
        <f>'[20]Woodside Energy (Trin Block-3A)'!$E16/[4]Sheet1!$D$367</f>
        <v>486150.85942956916</v>
      </c>
      <c r="K1367" s="220" t="s">
        <v>999</v>
      </c>
      <c r="L1367" s="255">
        <v>0</v>
      </c>
    </row>
    <row r="1368" spans="2:12" s="220" customFormat="1" ht="15.5" x14ac:dyDescent="0.4">
      <c r="B1368" s="220" t="str">
        <f>VLOOKUP(C1368,[1]!Companies[#Data],3,FALSE)</f>
        <v>000122369-5</v>
      </c>
      <c r="C1368" s="261" t="str">
        <f t="shared" si="45"/>
        <v>Woodside Energy (Trinidad-3A) Ltd</v>
      </c>
      <c r="E1368" s="221" t="s">
        <v>2049</v>
      </c>
      <c r="F1368" s="220" t="s">
        <v>996</v>
      </c>
      <c r="G1368" s="220" t="s">
        <v>996</v>
      </c>
      <c r="H1368" s="261" t="str">
        <f>Table10[[#This Row],[Company]]</f>
        <v>Woodside Energy (Trinidad-3A) Ltd</v>
      </c>
      <c r="I1368" s="220" t="s">
        <v>1199</v>
      </c>
      <c r="J1368" s="222">
        <f>'[20]Woodside Energy (Trin Block-3A)'!$E17/[4]Sheet1!$D$367</f>
        <v>0</v>
      </c>
      <c r="K1368" s="220" t="s">
        <v>999</v>
      </c>
      <c r="L1368" s="255">
        <v>0</v>
      </c>
    </row>
    <row r="1369" spans="2:12" s="220" customFormat="1" ht="15.5" x14ac:dyDescent="0.4">
      <c r="B1369" s="220" t="str">
        <f>VLOOKUP(C1369,[1]!Companies[#Data],3,FALSE)</f>
        <v>000122369-5</v>
      </c>
      <c r="C1369" s="261" t="str">
        <f t="shared" si="45"/>
        <v>Woodside Energy (Trinidad-3A) Ltd</v>
      </c>
      <c r="E1369" s="221" t="s">
        <v>2057</v>
      </c>
      <c r="F1369" s="220" t="s">
        <v>996</v>
      </c>
      <c r="G1369" s="220" t="s">
        <v>996</v>
      </c>
      <c r="H1369" s="261" t="str">
        <f>Table10[[#This Row],[Company]]</f>
        <v>Woodside Energy (Trinidad-3A) Ltd</v>
      </c>
      <c r="I1369" s="220" t="s">
        <v>1199</v>
      </c>
      <c r="J1369" s="222">
        <f>'[20]Woodside Energy (Trin Block-3A)'!$E18/[4]Sheet1!$D$367</f>
        <v>360181.41366902058</v>
      </c>
      <c r="K1369" s="220" t="s">
        <v>999</v>
      </c>
      <c r="L1369" s="255">
        <v>0</v>
      </c>
    </row>
    <row r="1370" spans="2:12" s="220" customFormat="1" ht="15.5" x14ac:dyDescent="0.4">
      <c r="B1370" s="220" t="str">
        <f>VLOOKUP(C1370,[1]!Companies[#Data],3,FALSE)</f>
        <v>000122369-5</v>
      </c>
      <c r="C1370" s="261" t="str">
        <f t="shared" si="45"/>
        <v>Woodside Energy (Trinidad-3A) Ltd</v>
      </c>
      <c r="E1370" s="221" t="s">
        <v>2054</v>
      </c>
      <c r="F1370" s="220" t="s">
        <v>996</v>
      </c>
      <c r="G1370" s="220" t="s">
        <v>996</v>
      </c>
      <c r="H1370" s="261" t="str">
        <f>Table10[[#This Row],[Company]]</f>
        <v>Woodside Energy (Trinidad-3A) Ltd</v>
      </c>
      <c r="I1370" s="220" t="s">
        <v>1199</v>
      </c>
      <c r="J1370" s="222">
        <f>'[20]Woodside Energy (Trin Block-3A)'!$E19/[4]Sheet1!$D$367</f>
        <v>0</v>
      </c>
      <c r="K1370" s="220" t="s">
        <v>999</v>
      </c>
      <c r="L1370" s="255">
        <v>0</v>
      </c>
    </row>
    <row r="1371" spans="2:12" s="220" customFormat="1" ht="31" x14ac:dyDescent="0.4">
      <c r="B1371" s="220" t="str">
        <f>VLOOKUP(C1371,[1]!Companies[#Data],3,FALSE)</f>
        <v>000122369-5</v>
      </c>
      <c r="C1371" s="261" t="str">
        <f t="shared" si="45"/>
        <v>Woodside Energy (Trinidad-3A) Ltd</v>
      </c>
      <c r="E1371" s="221" t="s">
        <v>2048</v>
      </c>
      <c r="F1371" s="220" t="s">
        <v>996</v>
      </c>
      <c r="G1371" s="220" t="s">
        <v>996</v>
      </c>
      <c r="H1371" s="261" t="str">
        <f>Table10[[#This Row],[Company]]</f>
        <v>Woodside Energy (Trinidad-3A) Ltd</v>
      </c>
      <c r="I1371" s="220" t="s">
        <v>1199</v>
      </c>
      <c r="J1371" s="222">
        <f>'[20]Woodside Energy (Trin Block-3A)'!$E20/[4]Sheet1!$D$367</f>
        <v>0</v>
      </c>
      <c r="K1371" s="220" t="s">
        <v>999</v>
      </c>
      <c r="L1371" s="255">
        <v>0</v>
      </c>
    </row>
    <row r="1372" spans="2:12" s="220" customFormat="1" ht="31" x14ac:dyDescent="0.4">
      <c r="B1372" s="220" t="str">
        <f>VLOOKUP(C1372,[1]!Companies[#Data],3,FALSE)</f>
        <v>000122369-5</v>
      </c>
      <c r="C1372" s="261" t="str">
        <f t="shared" si="45"/>
        <v>Woodside Energy (Trinidad-3A) Ltd</v>
      </c>
      <c r="E1372" s="221" t="s">
        <v>2085</v>
      </c>
      <c r="F1372" s="220" t="s">
        <v>996</v>
      </c>
      <c r="G1372" s="220" t="s">
        <v>996</v>
      </c>
      <c r="H1372" s="261" t="str">
        <f>Table10[[#This Row],[Company]]</f>
        <v>Woodside Energy (Trinidad-3A) Ltd</v>
      </c>
      <c r="I1372" s="220" t="s">
        <v>1199</v>
      </c>
      <c r="J1372" s="222">
        <f>'[20]Woodside Energy (Trin Block-3A)'!$E21/[4]Sheet1!$D$367</f>
        <v>0</v>
      </c>
      <c r="K1372" s="220" t="s">
        <v>999</v>
      </c>
      <c r="L1372" s="255">
        <v>0</v>
      </c>
    </row>
    <row r="1373" spans="2:12" s="220" customFormat="1" ht="15.5" x14ac:dyDescent="0.4">
      <c r="B1373" s="220" t="str">
        <f>VLOOKUP(C1373,[1]!Companies[#Data],3,FALSE)</f>
        <v>000122369-5</v>
      </c>
      <c r="C1373" s="261" t="str">
        <f t="shared" si="45"/>
        <v>Woodside Energy (Trinidad-3A) Ltd</v>
      </c>
      <c r="E1373" s="221" t="s">
        <v>2107</v>
      </c>
      <c r="F1373" s="220" t="s">
        <v>996</v>
      </c>
      <c r="G1373" s="220" t="s">
        <v>996</v>
      </c>
      <c r="H1373" s="261" t="str">
        <f>Table10[[#This Row],[Company]]</f>
        <v>Woodside Energy (Trinidad-3A) Ltd</v>
      </c>
      <c r="I1373" s="220" t="s">
        <v>1199</v>
      </c>
      <c r="J1373" s="222">
        <f>'[20]Woodside Energy (Trin Block-3A)'!$E22/[4]Sheet1!$D$367</f>
        <v>515.2418180383778</v>
      </c>
      <c r="K1373" s="220" t="s">
        <v>999</v>
      </c>
      <c r="L1373" s="255">
        <v>0</v>
      </c>
    </row>
    <row r="1374" spans="2:12" s="220" customFormat="1" ht="15.5" x14ac:dyDescent="0.4">
      <c r="B1374" s="220" t="str">
        <f>VLOOKUP(C1374,[1]!Companies[#Data],3,FALSE)</f>
        <v>000122369-5</v>
      </c>
      <c r="C1374" s="261" t="str">
        <f t="shared" si="45"/>
        <v>Woodside Energy (Trinidad-3A) Ltd</v>
      </c>
      <c r="E1374" s="221" t="s">
        <v>2075</v>
      </c>
      <c r="F1374" s="220" t="s">
        <v>996</v>
      </c>
      <c r="G1374" s="220" t="s">
        <v>996</v>
      </c>
      <c r="H1374" s="261" t="str">
        <f>Table10[[#This Row],[Company]]</f>
        <v>Woodside Energy (Trinidad-3A) Ltd</v>
      </c>
      <c r="I1374" s="220" t="s">
        <v>1199</v>
      </c>
      <c r="J1374" s="222">
        <f>'[20]Woodside Energy (Trin Block-3A)'!$E23/[4]Sheet1!$D$367</f>
        <v>0</v>
      </c>
      <c r="K1374" s="220" t="s">
        <v>999</v>
      </c>
      <c r="L1374" s="255">
        <v>0</v>
      </c>
    </row>
    <row r="1375" spans="2:12" s="220" customFormat="1" ht="15.5" x14ac:dyDescent="0.4">
      <c r="B1375" s="220" t="str">
        <f>VLOOKUP(C1375,[1]!Companies[#Data],3,FALSE)</f>
        <v>000122369-5</v>
      </c>
      <c r="C1375" s="261" t="str">
        <f t="shared" si="45"/>
        <v>Woodside Energy (Trinidad-3A) Ltd</v>
      </c>
      <c r="E1375" s="221" t="s">
        <v>2076</v>
      </c>
      <c r="F1375" s="220" t="s">
        <v>996</v>
      </c>
      <c r="G1375" s="220" t="s">
        <v>996</v>
      </c>
      <c r="H1375" s="261" t="str">
        <f>Table10[[#This Row],[Company]]</f>
        <v>Woodside Energy (Trinidad-3A) Ltd</v>
      </c>
      <c r="I1375" s="220" t="s">
        <v>1199</v>
      </c>
      <c r="J1375" s="222">
        <f>'[20]Woodside Energy (Trin Block-3A)'!$E24/[4]Sheet1!$D$367</f>
        <v>0</v>
      </c>
      <c r="K1375" s="220" t="s">
        <v>999</v>
      </c>
      <c r="L1375" s="255">
        <v>0</v>
      </c>
    </row>
    <row r="1376" spans="2:12" s="220" customFormat="1" ht="15.5" x14ac:dyDescent="0.4">
      <c r="B1376" s="220" t="str">
        <f>VLOOKUP(C1376,[1]!Companies[#Data],3,FALSE)</f>
        <v>000122369-5</v>
      </c>
      <c r="C1376" s="261" t="str">
        <f t="shared" si="45"/>
        <v>Woodside Energy (Trinidad-3A) Ltd</v>
      </c>
      <c r="E1376" s="221" t="s">
        <v>2059</v>
      </c>
      <c r="F1376" s="220" t="s">
        <v>996</v>
      </c>
      <c r="G1376" s="220" t="s">
        <v>996</v>
      </c>
      <c r="H1376" s="261" t="str">
        <f>Table10[[#This Row],[Company]]</f>
        <v>Woodside Energy (Trinidad-3A) Ltd</v>
      </c>
      <c r="I1376" s="220" t="s">
        <v>1199</v>
      </c>
      <c r="J1376" s="222">
        <f>'[20]Woodside Energy (Trin Block-3A)'!$E28/[4]Sheet1!$D$367</f>
        <v>0</v>
      </c>
      <c r="K1376" s="220" t="s">
        <v>999</v>
      </c>
      <c r="L1376" s="255">
        <v>0</v>
      </c>
    </row>
    <row r="1377" spans="2:12" s="220" customFormat="1" ht="15.5" x14ac:dyDescent="0.4">
      <c r="B1377" s="220" t="str">
        <f>VLOOKUP(C1377,[1]!Companies[#Data],3,FALSE)</f>
        <v>000122369-5</v>
      </c>
      <c r="C1377" s="261" t="str">
        <f t="shared" si="45"/>
        <v>Woodside Energy (Trinidad-3A) Ltd</v>
      </c>
      <c r="E1377" s="221" t="s">
        <v>2108</v>
      </c>
      <c r="F1377" s="220" t="s">
        <v>996</v>
      </c>
      <c r="G1377" s="220" t="s">
        <v>996</v>
      </c>
      <c r="H1377" s="261" t="str">
        <f>Table10[[#This Row],[Company]]</f>
        <v>Woodside Energy (Trinidad-3A) Ltd</v>
      </c>
      <c r="I1377" s="220" t="s">
        <v>1199</v>
      </c>
      <c r="J1377" s="222">
        <f>'[20]Woodside Energy (Trin Block-3A)'!$E29/[4]Sheet1!$D$367</f>
        <v>0</v>
      </c>
      <c r="K1377" s="220" t="s">
        <v>999</v>
      </c>
      <c r="L1377" s="255">
        <v>0</v>
      </c>
    </row>
    <row r="1378" spans="2:12" s="220" customFormat="1" ht="15.5" x14ac:dyDescent="0.4">
      <c r="B1378" s="220" t="str">
        <f>VLOOKUP(C1378,[1]!Companies[#Data],3,FALSE)</f>
        <v>000122369-5</v>
      </c>
      <c r="C1378" s="261" t="str">
        <f t="shared" si="45"/>
        <v>Woodside Energy (Trinidad-3A) Ltd</v>
      </c>
      <c r="E1378" s="221" t="s">
        <v>2083</v>
      </c>
      <c r="F1378" s="220" t="s">
        <v>996</v>
      </c>
      <c r="G1378" s="220" t="s">
        <v>996</v>
      </c>
      <c r="H1378" s="261" t="str">
        <f>Table10[[#This Row],[Company]]</f>
        <v>Woodside Energy (Trinidad-3A) Ltd</v>
      </c>
      <c r="I1378" s="220" t="s">
        <v>1199</v>
      </c>
      <c r="J1378" s="222">
        <f>'[20]Woodside Energy (Trin Block-3A)'!$E30/[4]Sheet1!$D$367</f>
        <v>51807.779426176625</v>
      </c>
      <c r="K1378" s="220" t="s">
        <v>999</v>
      </c>
      <c r="L1378" s="255">
        <v>0</v>
      </c>
    </row>
    <row r="1379" spans="2:12" s="220" customFormat="1" ht="15.5" x14ac:dyDescent="0.4">
      <c r="B1379" s="220" t="str">
        <f>VLOOKUP(C1379,[1]!Companies[#Data],3,FALSE)</f>
        <v>000122369-5</v>
      </c>
      <c r="C1379" s="261" t="str">
        <f t="shared" si="45"/>
        <v>Woodside Energy (Trinidad-3A) Ltd</v>
      </c>
      <c r="E1379" s="221" t="s">
        <v>2109</v>
      </c>
      <c r="F1379" s="220" t="s">
        <v>996</v>
      </c>
      <c r="G1379" s="220" t="s">
        <v>996</v>
      </c>
      <c r="H1379" s="261" t="str">
        <f>Table10[[#This Row],[Company]]</f>
        <v>Woodside Energy (Trinidad-3A) Ltd</v>
      </c>
      <c r="I1379" s="220" t="s">
        <v>1199</v>
      </c>
      <c r="J1379" s="222">
        <f>'[20]Woodside Energy (Trin Block-3A)'!$E31/[4]Sheet1!$D$367</f>
        <v>0</v>
      </c>
      <c r="K1379" s="220" t="s">
        <v>999</v>
      </c>
      <c r="L1379" s="255">
        <v>0</v>
      </c>
    </row>
    <row r="1380" spans="2:12" s="220" customFormat="1" ht="15.5" x14ac:dyDescent="0.4">
      <c r="B1380" s="220" t="str">
        <f>VLOOKUP(C1380,[1]!Companies[#Data],3,FALSE)</f>
        <v>000122369-5</v>
      </c>
      <c r="C1380" s="261" t="str">
        <f t="shared" si="45"/>
        <v>Woodside Energy (Trinidad-3A) Ltd</v>
      </c>
      <c r="E1380" s="221" t="s">
        <v>2073</v>
      </c>
      <c r="F1380" s="220" t="s">
        <v>996</v>
      </c>
      <c r="G1380" s="220" t="s">
        <v>996</v>
      </c>
      <c r="H1380" s="261" t="str">
        <f>Table10[[#This Row],[Company]]</f>
        <v>Woodside Energy (Trinidad-3A) Ltd</v>
      </c>
      <c r="I1380" s="220" t="s">
        <v>1199</v>
      </c>
      <c r="J1380" s="222">
        <f>'[20]Woodside Energy (Trin Block-3A)'!$E32/[4]Sheet1!$D$367</f>
        <v>0</v>
      </c>
      <c r="K1380" s="220" t="s">
        <v>999</v>
      </c>
      <c r="L1380" s="255">
        <v>0</v>
      </c>
    </row>
    <row r="1381" spans="2:12" s="220" customFormat="1" ht="31" x14ac:dyDescent="0.4">
      <c r="B1381" s="220" t="str">
        <f>VLOOKUP(C1381,[1]!Companies[#Data],3,FALSE)</f>
        <v>000122369-5</v>
      </c>
      <c r="C1381" s="261" t="str">
        <f t="shared" si="45"/>
        <v>Woodside Energy (Trinidad-3A) Ltd</v>
      </c>
      <c r="E1381" s="221" t="s">
        <v>2062</v>
      </c>
      <c r="F1381" s="220" t="s">
        <v>996</v>
      </c>
      <c r="G1381" s="220" t="s">
        <v>996</v>
      </c>
      <c r="H1381" s="261" t="str">
        <f>Table10[[#This Row],[Company]]</f>
        <v>Woodside Energy (Trinidad-3A) Ltd</v>
      </c>
      <c r="I1381" s="220" t="s">
        <v>1199</v>
      </c>
      <c r="J1381" s="222">
        <f>'[20]Woodside Energy (Trin Block-3A)'!$E33/[4]Sheet1!$D$367</f>
        <v>0</v>
      </c>
      <c r="K1381" s="220" t="s">
        <v>999</v>
      </c>
      <c r="L1381" s="255">
        <v>0</v>
      </c>
    </row>
    <row r="1382" spans="2:12" s="220" customFormat="1" ht="15.5" x14ac:dyDescent="0.4">
      <c r="B1382" s="220" t="str">
        <f>VLOOKUP(C1382,[1]!Companies[#Data],3,FALSE)</f>
        <v>000122369-5</v>
      </c>
      <c r="C1382" s="261" t="str">
        <f t="shared" si="45"/>
        <v>Woodside Energy (Trinidad-3A) Ltd</v>
      </c>
      <c r="E1382" s="221" t="s">
        <v>2110</v>
      </c>
      <c r="F1382" s="220" t="s">
        <v>996</v>
      </c>
      <c r="G1382" s="220" t="s">
        <v>996</v>
      </c>
      <c r="H1382" s="261" t="str">
        <f>Table10[[#This Row],[Company]]</f>
        <v>Woodside Energy (Trinidad-3A) Ltd</v>
      </c>
      <c r="I1382" s="220" t="s">
        <v>1199</v>
      </c>
      <c r="J1382" s="222">
        <f>'[20]Woodside Energy (Trin Block-3A)'!$E34/[4]Sheet1!$D$367</f>
        <v>0</v>
      </c>
      <c r="K1382" s="220" t="s">
        <v>999</v>
      </c>
      <c r="L1382" s="255">
        <v>0</v>
      </c>
    </row>
    <row r="1383" spans="2:12" s="220" customFormat="1" ht="15.5" x14ac:dyDescent="0.4">
      <c r="B1383" s="220" t="str">
        <f>VLOOKUP(C1383,[1]!Companies[#Data],3,FALSE)</f>
        <v>000122369-5</v>
      </c>
      <c r="C1383" s="261" t="str">
        <f t="shared" si="45"/>
        <v>Woodside Energy (Trinidad-3A) Ltd</v>
      </c>
      <c r="E1383" s="221" t="s">
        <v>2111</v>
      </c>
      <c r="F1383" s="220" t="s">
        <v>996</v>
      </c>
      <c r="G1383" s="220" t="s">
        <v>996</v>
      </c>
      <c r="H1383" s="261" t="str">
        <f>Table10[[#This Row],[Company]]</f>
        <v>Woodside Energy (Trinidad-3A) Ltd</v>
      </c>
      <c r="I1383" s="220" t="s">
        <v>1199</v>
      </c>
      <c r="J1383" s="222">
        <f>'[20]Woodside Energy (Trin Block-3A)'!$E35/[4]Sheet1!$D$367</f>
        <v>0</v>
      </c>
      <c r="K1383" s="220" t="s">
        <v>999</v>
      </c>
      <c r="L1383" s="255">
        <v>0</v>
      </c>
    </row>
    <row r="1384" spans="2:12" s="220" customFormat="1" ht="15.5" x14ac:dyDescent="0.4">
      <c r="B1384" s="220" t="str">
        <f>VLOOKUP(C1384,[1]!Companies[#Data],3,FALSE)</f>
        <v>000122369-5</v>
      </c>
      <c r="C1384" s="261" t="str">
        <f t="shared" si="45"/>
        <v>Woodside Energy (Trinidad-3A) Ltd</v>
      </c>
      <c r="E1384" s="221" t="s">
        <v>2112</v>
      </c>
      <c r="F1384" s="220" t="s">
        <v>996</v>
      </c>
      <c r="G1384" s="220" t="s">
        <v>996</v>
      </c>
      <c r="H1384" s="261" t="str">
        <f>Table10[[#This Row],[Company]]</f>
        <v>Woodside Energy (Trinidad-3A) Ltd</v>
      </c>
      <c r="I1384" s="220" t="s">
        <v>1199</v>
      </c>
      <c r="J1384" s="222">
        <f>'[20]Woodside Energy (Trin Block-3A)'!$E36/[4]Sheet1!$D$367</f>
        <v>0</v>
      </c>
      <c r="K1384" s="220" t="s">
        <v>999</v>
      </c>
      <c r="L1384" s="255">
        <v>0</v>
      </c>
    </row>
    <row r="1385" spans="2:12" s="220" customFormat="1" ht="15.5" x14ac:dyDescent="0.4">
      <c r="B1385" s="220" t="str">
        <f>VLOOKUP(C1385,[1]!Companies[#Data],3,FALSE)</f>
        <v>000122369-5</v>
      </c>
      <c r="C1385" s="261" t="str">
        <f t="shared" si="45"/>
        <v>Woodside Energy (Trinidad-3A) Ltd</v>
      </c>
      <c r="E1385" s="221" t="s">
        <v>2113</v>
      </c>
      <c r="F1385" s="220" t="s">
        <v>996</v>
      </c>
      <c r="G1385" s="220" t="s">
        <v>996</v>
      </c>
      <c r="H1385" s="261" t="str">
        <f>Table10[[#This Row],[Company]]</f>
        <v>Woodside Energy (Trinidad-3A) Ltd</v>
      </c>
      <c r="I1385" s="220" t="s">
        <v>1199</v>
      </c>
      <c r="J1385" s="222">
        <f>'[20]Woodside Energy (Trin Block-3A)'!$E37/[4]Sheet1!$D$367</f>
        <v>0</v>
      </c>
      <c r="K1385" s="220" t="s">
        <v>999</v>
      </c>
      <c r="L1385" s="255">
        <v>0</v>
      </c>
    </row>
    <row r="1386" spans="2:12" s="220" customFormat="1" ht="15.5" x14ac:dyDescent="0.4">
      <c r="B1386" s="220" t="str">
        <f>VLOOKUP(C1386,[1]!Companies[#Data],3,FALSE)</f>
        <v>000122369-5</v>
      </c>
      <c r="C1386" s="261" t="str">
        <f t="shared" si="45"/>
        <v>Woodside Energy (Trinidad-3A) Ltd</v>
      </c>
      <c r="E1386" s="221" t="s">
        <v>2074</v>
      </c>
      <c r="F1386" s="220" t="s">
        <v>996</v>
      </c>
      <c r="G1386" s="220" t="s">
        <v>996</v>
      </c>
      <c r="H1386" s="261" t="str">
        <f>Table10[[#This Row],[Company]]</f>
        <v>Woodside Energy (Trinidad-3A) Ltd</v>
      </c>
      <c r="I1386" s="220" t="s">
        <v>1199</v>
      </c>
      <c r="J1386" s="222">
        <f>'[20]Woodside Energy (Trin Block-3A)'!$E38/[4]Sheet1!$D$367</f>
        <v>0</v>
      </c>
      <c r="K1386" s="220" t="s">
        <v>999</v>
      </c>
      <c r="L1386" s="255">
        <v>0</v>
      </c>
    </row>
    <row r="1387" spans="2:12" s="220" customFormat="1" ht="15.5" x14ac:dyDescent="0.4">
      <c r="B1387" s="220" t="str">
        <f>VLOOKUP(C1387,[1]!Companies[#Data],3,FALSE)</f>
        <v>000122369-5</v>
      </c>
      <c r="C1387" s="261" t="str">
        <f t="shared" si="45"/>
        <v>Woodside Energy (Trinidad-3A) Ltd</v>
      </c>
      <c r="E1387" s="221" t="s">
        <v>2064</v>
      </c>
      <c r="F1387" s="220" t="s">
        <v>996</v>
      </c>
      <c r="G1387" s="220" t="s">
        <v>996</v>
      </c>
      <c r="H1387" s="261" t="str">
        <f>Table10[[#This Row],[Company]]</f>
        <v>Woodside Energy (Trinidad-3A) Ltd</v>
      </c>
      <c r="I1387" s="220" t="s">
        <v>1199</v>
      </c>
      <c r="J1387" s="222">
        <f>'[20]Woodside Energy (Trin Block-3A)'!$E39/[4]Sheet1!$D$367</f>
        <v>0</v>
      </c>
      <c r="K1387" s="220" t="s">
        <v>999</v>
      </c>
      <c r="L1387" s="255">
        <v>0</v>
      </c>
    </row>
    <row r="1388" spans="2:12" s="220" customFormat="1" ht="15.5" x14ac:dyDescent="0.4">
      <c r="B1388" s="220" t="str">
        <f>VLOOKUP(C1388,[1]!Companies[#Data],3,FALSE)</f>
        <v>000122369-5</v>
      </c>
      <c r="C1388" s="261" t="str">
        <f t="shared" si="45"/>
        <v>Woodside Energy (Trinidad-3A) Ltd</v>
      </c>
      <c r="E1388" s="221" t="s">
        <v>2065</v>
      </c>
      <c r="F1388" s="220" t="s">
        <v>996</v>
      </c>
      <c r="G1388" s="220" t="s">
        <v>996</v>
      </c>
      <c r="H1388" s="261" t="str">
        <f>Table10[[#This Row],[Company]]</f>
        <v>Woodside Energy (Trinidad-3A) Ltd</v>
      </c>
      <c r="I1388" s="220" t="s">
        <v>1199</v>
      </c>
      <c r="J1388" s="222">
        <f>'[20]Woodside Energy (Trin Block-3A)'!$E40/[4]Sheet1!$D$367</f>
        <v>0</v>
      </c>
      <c r="K1388" s="220" t="s">
        <v>999</v>
      </c>
      <c r="L1388" s="255">
        <v>0</v>
      </c>
    </row>
    <row r="1389" spans="2:12" s="220" customFormat="1" ht="15.5" x14ac:dyDescent="0.4">
      <c r="B1389" s="220" t="str">
        <f>VLOOKUP(C1389,[1]!Companies[#Data],3,FALSE)</f>
        <v>000122369-5</v>
      </c>
      <c r="C1389" s="261" t="str">
        <f t="shared" si="45"/>
        <v>Woodside Energy (Trinidad-3A) Ltd</v>
      </c>
      <c r="E1389" s="221" t="s">
        <v>2114</v>
      </c>
      <c r="F1389" s="220" t="s">
        <v>996</v>
      </c>
      <c r="G1389" s="220" t="s">
        <v>996</v>
      </c>
      <c r="H1389" s="261" t="str">
        <f>Table10[[#This Row],[Company]]</f>
        <v>Woodside Energy (Trinidad-3A) Ltd</v>
      </c>
      <c r="I1389" s="220" t="s">
        <v>1199</v>
      </c>
      <c r="J1389" s="222">
        <f>'[20]Woodside Energy (Trin Block-3A)'!$E41/[4]Sheet1!$D$367</f>
        <v>0</v>
      </c>
      <c r="K1389" s="220" t="s">
        <v>999</v>
      </c>
      <c r="L1389" s="255">
        <v>0</v>
      </c>
    </row>
    <row r="1390" spans="2:12" s="220" customFormat="1" ht="15.5" x14ac:dyDescent="0.4">
      <c r="B1390" s="220" t="str">
        <f>VLOOKUP(C1390,[1]!Companies[#Data],3,FALSE)</f>
        <v>000122369-5</v>
      </c>
      <c r="C1390" s="261" t="str">
        <f t="shared" si="45"/>
        <v>Woodside Energy (Trinidad-3A) Ltd</v>
      </c>
      <c r="E1390" s="221" t="s">
        <v>2069</v>
      </c>
      <c r="F1390" s="220" t="s">
        <v>996</v>
      </c>
      <c r="G1390" s="220" t="s">
        <v>996</v>
      </c>
      <c r="H1390" s="261" t="str">
        <f>Table10[[#This Row],[Company]]</f>
        <v>Woodside Energy (Trinidad-3A) Ltd</v>
      </c>
      <c r="I1390" s="220" t="s">
        <v>1199</v>
      </c>
      <c r="J1390" s="222">
        <f>'[20]Woodside Energy (Trin Block-3A)'!$E42/[4]Sheet1!$D$367</f>
        <v>0</v>
      </c>
      <c r="K1390" s="220" t="s">
        <v>999</v>
      </c>
      <c r="L1390" s="255">
        <v>0</v>
      </c>
    </row>
    <row r="1391" spans="2:12" s="220" customFormat="1" ht="15.5" x14ac:dyDescent="0.4">
      <c r="B1391" s="220" t="str">
        <f>VLOOKUP(C1391,[1]!Companies[#Data],3,FALSE)</f>
        <v>000122369-5</v>
      </c>
      <c r="C1391" s="261" t="str">
        <f t="shared" si="45"/>
        <v>Woodside Energy (Trinidad-3A) Ltd</v>
      </c>
      <c r="E1391" s="221" t="s">
        <v>2070</v>
      </c>
      <c r="F1391" s="220" t="s">
        <v>996</v>
      </c>
      <c r="G1391" s="220" t="s">
        <v>996</v>
      </c>
      <c r="H1391" s="261" t="str">
        <f>Table10[[#This Row],[Company]]</f>
        <v>Woodside Energy (Trinidad-3A) Ltd</v>
      </c>
      <c r="I1391" s="220" t="s">
        <v>1199</v>
      </c>
      <c r="J1391" s="222">
        <f>'[20]Woodside Energy (Trin Block-3A)'!$E43/[4]Sheet1!$D$367</f>
        <v>0</v>
      </c>
      <c r="K1391" s="220" t="s">
        <v>999</v>
      </c>
      <c r="L1391" s="255">
        <v>0</v>
      </c>
    </row>
    <row r="1392" spans="2:12" s="220" customFormat="1" ht="15.5" x14ac:dyDescent="0.4">
      <c r="B1392" s="220" t="str">
        <f>VLOOKUP(C1392,[1]!Companies[#Data],3,FALSE)</f>
        <v>000122369-5</v>
      </c>
      <c r="C1392" s="261" t="str">
        <f t="shared" si="45"/>
        <v>Woodside Energy (Trinidad-3A) Ltd</v>
      </c>
      <c r="E1392" s="221" t="s">
        <v>2115</v>
      </c>
      <c r="F1392" s="220" t="s">
        <v>996</v>
      </c>
      <c r="G1392" s="220" t="s">
        <v>996</v>
      </c>
      <c r="H1392" s="261" t="str">
        <f>Table10[[#This Row],[Company]]</f>
        <v>Woodside Energy (Trinidad-3A) Ltd</v>
      </c>
      <c r="I1392" s="220" t="s">
        <v>1199</v>
      </c>
      <c r="J1392" s="222">
        <f>'[20]Woodside Energy (Trin Block-3A)'!$E44/[4]Sheet1!$D$367</f>
        <v>0</v>
      </c>
      <c r="K1392" s="220" t="s">
        <v>999</v>
      </c>
      <c r="L1392" s="255">
        <v>0</v>
      </c>
    </row>
    <row r="1393" spans="2:12" s="220" customFormat="1" ht="15.5" x14ac:dyDescent="0.4">
      <c r="B1393" s="220" t="str">
        <f>VLOOKUP(C1393,[1]!Companies[#Data],3,FALSE)</f>
        <v>000122369-5</v>
      </c>
      <c r="C1393" s="261" t="str">
        <f t="shared" si="45"/>
        <v>Woodside Energy (Trinidad-3A) Ltd</v>
      </c>
      <c r="E1393" s="221" t="s">
        <v>2072</v>
      </c>
      <c r="F1393" s="220" t="s">
        <v>996</v>
      </c>
      <c r="G1393" s="220" t="s">
        <v>996</v>
      </c>
      <c r="H1393" s="261" t="str">
        <f>Table10[[#This Row],[Company]]</f>
        <v>Woodside Energy (Trinidad-3A) Ltd</v>
      </c>
      <c r="I1393" s="220" t="s">
        <v>1199</v>
      </c>
      <c r="J1393" s="222">
        <f>'[20]Woodside Energy (Trin Block-3A)'!$E45/[4]Sheet1!$D$367</f>
        <v>0</v>
      </c>
      <c r="K1393" s="220" t="s">
        <v>999</v>
      </c>
      <c r="L1393" s="255">
        <v>0</v>
      </c>
    </row>
    <row r="1394" spans="2:12" s="220" customFormat="1" ht="15.5" x14ac:dyDescent="0.4">
      <c r="B1394" s="220" t="str">
        <f>VLOOKUP(C1394,[1]!Companies[#Data],3,FALSE)</f>
        <v>000122369-5</v>
      </c>
      <c r="C1394" s="261" t="str">
        <f t="shared" si="45"/>
        <v>Woodside Energy (Trinidad-3A) Ltd</v>
      </c>
      <c r="E1394" s="221" t="s">
        <v>2116</v>
      </c>
      <c r="F1394" s="220" t="s">
        <v>996</v>
      </c>
      <c r="G1394" s="220" t="s">
        <v>996</v>
      </c>
      <c r="H1394" s="261" t="str">
        <f>Table10[[#This Row],[Company]]</f>
        <v>Woodside Energy (Trinidad-3A) Ltd</v>
      </c>
      <c r="I1394" s="220" t="s">
        <v>1199</v>
      </c>
      <c r="J1394" s="222">
        <f>'[20]Woodside Energy (Trin Block-3A)'!$E$50/[4]Sheet1!$D$367</f>
        <v>0</v>
      </c>
      <c r="K1394" s="220" t="s">
        <v>999</v>
      </c>
      <c r="L1394" s="255">
        <v>0</v>
      </c>
    </row>
    <row r="1395" spans="2:12" s="220" customFormat="1" ht="15.5" x14ac:dyDescent="0.4">
      <c r="B1395" s="220" t="str">
        <f>VLOOKUP(C1395,[1]!Companies[#Data],3,FALSE)</f>
        <v>100047966-7</v>
      </c>
      <c r="C1395" s="261" t="str">
        <f>'[1]Part 3 - Reporting entities'!B73</f>
        <v xml:space="preserve">Woodside Energy (Trinidad Block 5) Limited </v>
      </c>
      <c r="E1395" s="221" t="s">
        <v>2082</v>
      </c>
      <c r="F1395" s="220" t="s">
        <v>996</v>
      </c>
      <c r="G1395" s="220" t="s">
        <v>996</v>
      </c>
      <c r="H1395" s="261" t="str">
        <f>Table10[[#This Row],[Company]]</f>
        <v xml:space="preserve">Woodside Energy (Trinidad Block 5) Limited </v>
      </c>
      <c r="I1395" s="220" t="s">
        <v>1199</v>
      </c>
      <c r="J1395" s="222">
        <f>'[20]WET Block 5'!$E14/[4]Sheet1!$D$367</f>
        <v>0</v>
      </c>
      <c r="K1395" s="220" t="s">
        <v>999</v>
      </c>
      <c r="L1395" s="255">
        <v>0</v>
      </c>
    </row>
    <row r="1396" spans="2:12" s="220" customFormat="1" ht="15.5" x14ac:dyDescent="0.4">
      <c r="B1396" s="220" t="str">
        <f>VLOOKUP(C1396,[1]!Companies[#Data],3,FALSE)</f>
        <v>100047966-7</v>
      </c>
      <c r="C1396" s="261" t="str">
        <f>C1395</f>
        <v xml:space="preserve">Woodside Energy (Trinidad Block 5) Limited </v>
      </c>
      <c r="E1396" s="221" t="s">
        <v>2050</v>
      </c>
      <c r="F1396" s="220" t="s">
        <v>996</v>
      </c>
      <c r="G1396" s="220" t="s">
        <v>996</v>
      </c>
      <c r="H1396" s="261" t="str">
        <f>Table10[[#This Row],[Company]]</f>
        <v xml:space="preserve">Woodside Energy (Trinidad Block 5) Limited </v>
      </c>
      <c r="I1396" s="220" t="s">
        <v>1199</v>
      </c>
      <c r="J1396" s="222">
        <f>'[20]WET Block 5'!$E15/[4]Sheet1!$D$367</f>
        <v>0</v>
      </c>
      <c r="K1396" s="220" t="s">
        <v>999</v>
      </c>
      <c r="L1396" s="255">
        <v>0</v>
      </c>
    </row>
    <row r="1397" spans="2:12" s="220" customFormat="1" ht="15.5" x14ac:dyDescent="0.4">
      <c r="B1397" s="220" t="str">
        <f>VLOOKUP(C1397,[1]!Companies[#Data],3,FALSE)</f>
        <v>100047966-7</v>
      </c>
      <c r="C1397" s="261" t="str">
        <f t="shared" ref="C1397:C1424" si="46">C1396</f>
        <v xml:space="preserve">Woodside Energy (Trinidad Block 5) Limited </v>
      </c>
      <c r="E1397" s="221" t="s">
        <v>2051</v>
      </c>
      <c r="F1397" s="220" t="s">
        <v>996</v>
      </c>
      <c r="G1397" s="220" t="s">
        <v>996</v>
      </c>
      <c r="H1397" s="261" t="str">
        <f>Table10[[#This Row],[Company]]</f>
        <v xml:space="preserve">Woodside Energy (Trinidad Block 5) Limited </v>
      </c>
      <c r="I1397" s="220" t="s">
        <v>1199</v>
      </c>
      <c r="J1397" s="222">
        <f>'[20]WET Block 5'!$E16/[4]Sheet1!$D$367</f>
        <v>0</v>
      </c>
      <c r="K1397" s="220" t="s">
        <v>999</v>
      </c>
      <c r="L1397" s="255">
        <v>0</v>
      </c>
    </row>
    <row r="1398" spans="2:12" s="220" customFormat="1" ht="15.5" x14ac:dyDescent="0.4">
      <c r="B1398" s="220" t="str">
        <f>VLOOKUP(C1398,[1]!Companies[#Data],3,FALSE)</f>
        <v>100047966-7</v>
      </c>
      <c r="C1398" s="261" t="str">
        <f t="shared" si="46"/>
        <v xml:space="preserve">Woodside Energy (Trinidad Block 5) Limited </v>
      </c>
      <c r="E1398" s="221" t="s">
        <v>2049</v>
      </c>
      <c r="F1398" s="220" t="s">
        <v>996</v>
      </c>
      <c r="G1398" s="220" t="s">
        <v>996</v>
      </c>
      <c r="H1398" s="261" t="str">
        <f>Table10[[#This Row],[Company]]</f>
        <v xml:space="preserve">Woodside Energy (Trinidad Block 5) Limited </v>
      </c>
      <c r="I1398" s="220" t="s">
        <v>1199</v>
      </c>
      <c r="J1398" s="222">
        <f>'[20]WET Block 5'!$E17/[4]Sheet1!$D$367</f>
        <v>0</v>
      </c>
      <c r="K1398" s="220" t="s">
        <v>999</v>
      </c>
      <c r="L1398" s="255">
        <v>0</v>
      </c>
    </row>
    <row r="1399" spans="2:12" s="220" customFormat="1" ht="15.5" x14ac:dyDescent="0.4">
      <c r="B1399" s="220" t="str">
        <f>VLOOKUP(C1399,[1]!Companies[#Data],3,FALSE)</f>
        <v>100047966-7</v>
      </c>
      <c r="C1399" s="261" t="str">
        <f t="shared" si="46"/>
        <v xml:space="preserve">Woodside Energy (Trinidad Block 5) Limited </v>
      </c>
      <c r="E1399" s="221" t="s">
        <v>2057</v>
      </c>
      <c r="F1399" s="220" t="s">
        <v>996</v>
      </c>
      <c r="G1399" s="220" t="s">
        <v>996</v>
      </c>
      <c r="H1399" s="261" t="str">
        <f>Table10[[#This Row],[Company]]</f>
        <v xml:space="preserve">Woodside Energy (Trinidad Block 5) Limited </v>
      </c>
      <c r="I1399" s="220" t="s">
        <v>1199</v>
      </c>
      <c r="J1399" s="222">
        <f>'[20]WET Block 5'!$E18/[4]Sheet1!$D$367</f>
        <v>538.92429172011884</v>
      </c>
      <c r="K1399" s="220" t="s">
        <v>999</v>
      </c>
      <c r="L1399" s="255">
        <v>0</v>
      </c>
    </row>
    <row r="1400" spans="2:12" s="220" customFormat="1" ht="15.5" x14ac:dyDescent="0.4">
      <c r="B1400" s="220" t="str">
        <f>VLOOKUP(C1400,[1]!Companies[#Data],3,FALSE)</f>
        <v>100047966-7</v>
      </c>
      <c r="C1400" s="261" t="str">
        <f t="shared" si="46"/>
        <v xml:space="preserve">Woodside Energy (Trinidad Block 5) Limited </v>
      </c>
      <c r="E1400" s="221" t="s">
        <v>2054</v>
      </c>
      <c r="F1400" s="220" t="s">
        <v>996</v>
      </c>
      <c r="G1400" s="220" t="s">
        <v>996</v>
      </c>
      <c r="H1400" s="261" t="str">
        <f>Table10[[#This Row],[Company]]</f>
        <v xml:space="preserve">Woodside Energy (Trinidad Block 5) Limited </v>
      </c>
      <c r="I1400" s="220" t="s">
        <v>1199</v>
      </c>
      <c r="J1400" s="222">
        <f>'[20]WET Block 5'!$E19/[4]Sheet1!$D$367</f>
        <v>0</v>
      </c>
      <c r="K1400" s="220" t="s">
        <v>999</v>
      </c>
      <c r="L1400" s="255">
        <v>0</v>
      </c>
    </row>
    <row r="1401" spans="2:12" s="220" customFormat="1" ht="31" x14ac:dyDescent="0.4">
      <c r="B1401" s="220" t="str">
        <f>VLOOKUP(C1401,[1]!Companies[#Data],3,FALSE)</f>
        <v>100047966-7</v>
      </c>
      <c r="C1401" s="261" t="str">
        <f t="shared" si="46"/>
        <v xml:space="preserve">Woodside Energy (Trinidad Block 5) Limited </v>
      </c>
      <c r="E1401" s="221" t="s">
        <v>2048</v>
      </c>
      <c r="F1401" s="220" t="s">
        <v>996</v>
      </c>
      <c r="G1401" s="220" t="s">
        <v>996</v>
      </c>
      <c r="H1401" s="261" t="str">
        <f>Table10[[#This Row],[Company]]</f>
        <v xml:space="preserve">Woodside Energy (Trinidad Block 5) Limited </v>
      </c>
      <c r="I1401" s="220" t="s">
        <v>1199</v>
      </c>
      <c r="J1401" s="222">
        <f>'[20]WET Block 5'!$E20/[4]Sheet1!$D$367</f>
        <v>0</v>
      </c>
      <c r="K1401" s="220" t="s">
        <v>999</v>
      </c>
      <c r="L1401" s="255">
        <v>0</v>
      </c>
    </row>
    <row r="1402" spans="2:12" s="220" customFormat="1" ht="31" x14ac:dyDescent="0.4">
      <c r="B1402" s="220" t="str">
        <f>VLOOKUP(C1402,[1]!Companies[#Data],3,FALSE)</f>
        <v>100047966-7</v>
      </c>
      <c r="C1402" s="261" t="str">
        <f t="shared" si="46"/>
        <v xml:space="preserve">Woodside Energy (Trinidad Block 5) Limited </v>
      </c>
      <c r="E1402" s="221" t="s">
        <v>2085</v>
      </c>
      <c r="F1402" s="220" t="s">
        <v>996</v>
      </c>
      <c r="G1402" s="220" t="s">
        <v>996</v>
      </c>
      <c r="H1402" s="261" t="str">
        <f>Table10[[#This Row],[Company]]</f>
        <v xml:space="preserve">Woodside Energy (Trinidad Block 5) Limited </v>
      </c>
      <c r="I1402" s="220" t="s">
        <v>1199</v>
      </c>
      <c r="J1402" s="222">
        <f>'[20]WET Block 5'!$E21/[4]Sheet1!$D$367</f>
        <v>0</v>
      </c>
      <c r="K1402" s="220" t="s">
        <v>999</v>
      </c>
      <c r="L1402" s="255">
        <v>0</v>
      </c>
    </row>
    <row r="1403" spans="2:12" s="220" customFormat="1" ht="15.5" x14ac:dyDescent="0.4">
      <c r="B1403" s="220" t="str">
        <f>VLOOKUP(C1403,[1]!Companies[#Data],3,FALSE)</f>
        <v>100047966-7</v>
      </c>
      <c r="C1403" s="261" t="str">
        <f t="shared" si="46"/>
        <v xml:space="preserve">Woodside Energy (Trinidad Block 5) Limited </v>
      </c>
      <c r="E1403" s="221" t="s">
        <v>2107</v>
      </c>
      <c r="F1403" s="220" t="s">
        <v>996</v>
      </c>
      <c r="G1403" s="220" t="s">
        <v>996</v>
      </c>
      <c r="H1403" s="261" t="str">
        <f>Table10[[#This Row],[Company]]</f>
        <v xml:space="preserve">Woodside Energy (Trinidad Block 5) Limited </v>
      </c>
      <c r="I1403" s="220" t="s">
        <v>1199</v>
      </c>
      <c r="J1403" s="222">
        <f>'[20]WET Block 5'!$E22/[4]Sheet1!$D$367</f>
        <v>0</v>
      </c>
      <c r="K1403" s="220" t="s">
        <v>999</v>
      </c>
      <c r="L1403" s="255">
        <v>0</v>
      </c>
    </row>
    <row r="1404" spans="2:12" s="220" customFormat="1" ht="15.5" x14ac:dyDescent="0.4">
      <c r="B1404" s="220" t="str">
        <f>VLOOKUP(C1404,[1]!Companies[#Data],3,FALSE)</f>
        <v>100047966-7</v>
      </c>
      <c r="C1404" s="261" t="str">
        <f t="shared" si="46"/>
        <v xml:space="preserve">Woodside Energy (Trinidad Block 5) Limited </v>
      </c>
      <c r="E1404" s="221" t="s">
        <v>2075</v>
      </c>
      <c r="F1404" s="220" t="s">
        <v>996</v>
      </c>
      <c r="G1404" s="220" t="s">
        <v>996</v>
      </c>
      <c r="H1404" s="261" t="str">
        <f>Table10[[#This Row],[Company]]</f>
        <v xml:space="preserve">Woodside Energy (Trinidad Block 5) Limited </v>
      </c>
      <c r="I1404" s="220" t="s">
        <v>1199</v>
      </c>
      <c r="J1404" s="222">
        <f>'[20]WET Block 5'!$E23/[4]Sheet1!$D$367</f>
        <v>0</v>
      </c>
      <c r="K1404" s="220" t="s">
        <v>999</v>
      </c>
      <c r="L1404" s="255">
        <v>0</v>
      </c>
    </row>
    <row r="1405" spans="2:12" s="220" customFormat="1" ht="15.5" x14ac:dyDescent="0.4">
      <c r="B1405" s="220" t="str">
        <f>VLOOKUP(C1405,[1]!Companies[#Data],3,FALSE)</f>
        <v>100047966-7</v>
      </c>
      <c r="C1405" s="261" t="str">
        <f t="shared" si="46"/>
        <v xml:space="preserve">Woodside Energy (Trinidad Block 5) Limited </v>
      </c>
      <c r="E1405" s="221" t="s">
        <v>2076</v>
      </c>
      <c r="F1405" s="220" t="s">
        <v>996</v>
      </c>
      <c r="G1405" s="220" t="s">
        <v>996</v>
      </c>
      <c r="H1405" s="261" t="str">
        <f>Table10[[#This Row],[Company]]</f>
        <v xml:space="preserve">Woodside Energy (Trinidad Block 5) Limited </v>
      </c>
      <c r="I1405" s="220" t="s">
        <v>1199</v>
      </c>
      <c r="J1405" s="222">
        <f>'[20]WET Block 5'!$E24/[4]Sheet1!$D$367</f>
        <v>0</v>
      </c>
      <c r="K1405" s="220" t="s">
        <v>999</v>
      </c>
      <c r="L1405" s="255">
        <v>0</v>
      </c>
    </row>
    <row r="1406" spans="2:12" s="220" customFormat="1" ht="15.5" x14ac:dyDescent="0.4">
      <c r="B1406" s="220" t="str">
        <f>VLOOKUP(C1406,[1]!Companies[#Data],3,FALSE)</f>
        <v>100047966-7</v>
      </c>
      <c r="C1406" s="261" t="str">
        <f t="shared" si="46"/>
        <v xml:space="preserve">Woodside Energy (Trinidad Block 5) Limited </v>
      </c>
      <c r="E1406" s="221" t="s">
        <v>2059</v>
      </c>
      <c r="F1406" s="220" t="s">
        <v>996</v>
      </c>
      <c r="G1406" s="220" t="s">
        <v>996</v>
      </c>
      <c r="H1406" s="261" t="str">
        <f>Table10[[#This Row],[Company]]</f>
        <v xml:space="preserve">Woodside Energy (Trinidad Block 5) Limited </v>
      </c>
      <c r="I1406" s="220" t="s">
        <v>1199</v>
      </c>
      <c r="J1406" s="222">
        <f>'[20]WET Block 5'!$E28/[4]Sheet1!$D$367</f>
        <v>0</v>
      </c>
      <c r="K1406" s="220" t="s">
        <v>999</v>
      </c>
      <c r="L1406" s="255">
        <v>0</v>
      </c>
    </row>
    <row r="1407" spans="2:12" s="220" customFormat="1" ht="15.5" x14ac:dyDescent="0.4">
      <c r="B1407" s="220" t="str">
        <f>VLOOKUP(C1407,[1]!Companies[#Data],3,FALSE)</f>
        <v>100047966-7</v>
      </c>
      <c r="C1407" s="261" t="str">
        <f t="shared" si="46"/>
        <v xml:space="preserve">Woodside Energy (Trinidad Block 5) Limited </v>
      </c>
      <c r="E1407" s="221" t="s">
        <v>2108</v>
      </c>
      <c r="F1407" s="220" t="s">
        <v>996</v>
      </c>
      <c r="G1407" s="220" t="s">
        <v>996</v>
      </c>
      <c r="H1407" s="261" t="str">
        <f>Table10[[#This Row],[Company]]</f>
        <v xml:space="preserve">Woodside Energy (Trinidad Block 5) Limited </v>
      </c>
      <c r="I1407" s="220" t="s">
        <v>1199</v>
      </c>
      <c r="J1407" s="222">
        <f>'[20]WET Block 5'!$E29/[4]Sheet1!$D$367</f>
        <v>0</v>
      </c>
      <c r="K1407" s="220" t="s">
        <v>999</v>
      </c>
      <c r="L1407" s="255">
        <v>0</v>
      </c>
    </row>
    <row r="1408" spans="2:12" s="220" customFormat="1" ht="15.5" x14ac:dyDescent="0.4">
      <c r="B1408" s="220" t="str">
        <f>VLOOKUP(C1408,[1]!Companies[#Data],3,FALSE)</f>
        <v>100047966-7</v>
      </c>
      <c r="C1408" s="261" t="str">
        <f t="shared" si="46"/>
        <v xml:space="preserve">Woodside Energy (Trinidad Block 5) Limited </v>
      </c>
      <c r="E1408" s="221" t="s">
        <v>2083</v>
      </c>
      <c r="F1408" s="220" t="s">
        <v>996</v>
      </c>
      <c r="G1408" s="220" t="s">
        <v>996</v>
      </c>
      <c r="H1408" s="261" t="str">
        <f>Table10[[#This Row],[Company]]</f>
        <v xml:space="preserve">Woodside Energy (Trinidad Block 5) Limited </v>
      </c>
      <c r="I1408" s="220" t="s">
        <v>1199</v>
      </c>
      <c r="J1408" s="222">
        <f>'[20]WET Block 5'!$E30/[4]Sheet1!$D$367</f>
        <v>802676.00111366843</v>
      </c>
      <c r="K1408" s="220" t="s">
        <v>999</v>
      </c>
      <c r="L1408" s="255">
        <v>0</v>
      </c>
    </row>
    <row r="1409" spans="2:12" s="220" customFormat="1" ht="15.5" x14ac:dyDescent="0.4">
      <c r="B1409" s="220" t="str">
        <f>VLOOKUP(C1409,[1]!Companies[#Data],3,FALSE)</f>
        <v>100047966-7</v>
      </c>
      <c r="C1409" s="261" t="str">
        <f t="shared" si="46"/>
        <v xml:space="preserve">Woodside Energy (Trinidad Block 5) Limited </v>
      </c>
      <c r="E1409" s="221" t="s">
        <v>2109</v>
      </c>
      <c r="F1409" s="220" t="s">
        <v>996</v>
      </c>
      <c r="G1409" s="220" t="s">
        <v>996</v>
      </c>
      <c r="H1409" s="261" t="str">
        <f>Table10[[#This Row],[Company]]</f>
        <v xml:space="preserve">Woodside Energy (Trinidad Block 5) Limited </v>
      </c>
      <c r="I1409" s="220" t="s">
        <v>1199</v>
      </c>
      <c r="J1409" s="222">
        <f>'[20]WET Block 5'!$E31/[4]Sheet1!$D$367</f>
        <v>0</v>
      </c>
      <c r="K1409" s="220" t="s">
        <v>999</v>
      </c>
      <c r="L1409" s="255">
        <v>0</v>
      </c>
    </row>
    <row r="1410" spans="2:12" s="220" customFormat="1" ht="15.5" x14ac:dyDescent="0.4">
      <c r="B1410" s="220" t="str">
        <f>VLOOKUP(C1410,[1]!Companies[#Data],3,FALSE)</f>
        <v>100047966-7</v>
      </c>
      <c r="C1410" s="261" t="str">
        <f t="shared" si="46"/>
        <v xml:space="preserve">Woodside Energy (Trinidad Block 5) Limited </v>
      </c>
      <c r="E1410" s="221" t="s">
        <v>2073</v>
      </c>
      <c r="F1410" s="220" t="s">
        <v>996</v>
      </c>
      <c r="G1410" s="220" t="s">
        <v>996</v>
      </c>
      <c r="H1410" s="261" t="str">
        <f>Table10[[#This Row],[Company]]</f>
        <v xml:space="preserve">Woodside Energy (Trinidad Block 5) Limited </v>
      </c>
      <c r="I1410" s="220" t="s">
        <v>1199</v>
      </c>
      <c r="J1410" s="222">
        <f>'[20]WET Block 5'!$E32/[4]Sheet1!$D$367</f>
        <v>0</v>
      </c>
      <c r="K1410" s="220" t="s">
        <v>999</v>
      </c>
      <c r="L1410" s="255">
        <v>0</v>
      </c>
    </row>
    <row r="1411" spans="2:12" s="220" customFormat="1" ht="31" x14ac:dyDescent="0.4">
      <c r="B1411" s="220" t="str">
        <f>VLOOKUP(C1411,[1]!Companies[#Data],3,FALSE)</f>
        <v>100047966-7</v>
      </c>
      <c r="C1411" s="261" t="str">
        <f t="shared" si="46"/>
        <v xml:space="preserve">Woodside Energy (Trinidad Block 5) Limited </v>
      </c>
      <c r="E1411" s="221" t="s">
        <v>2062</v>
      </c>
      <c r="F1411" s="220" t="s">
        <v>996</v>
      </c>
      <c r="G1411" s="220" t="s">
        <v>996</v>
      </c>
      <c r="H1411" s="261" t="str">
        <f>Table10[[#This Row],[Company]]</f>
        <v xml:space="preserve">Woodside Energy (Trinidad Block 5) Limited </v>
      </c>
      <c r="I1411" s="220" t="s">
        <v>1199</v>
      </c>
      <c r="J1411" s="222">
        <f>'[20]WET Block 5'!$E33/[4]Sheet1!$D$367</f>
        <v>0</v>
      </c>
      <c r="K1411" s="220" t="s">
        <v>999</v>
      </c>
      <c r="L1411" s="255">
        <v>0</v>
      </c>
    </row>
    <row r="1412" spans="2:12" s="220" customFormat="1" ht="15.5" x14ac:dyDescent="0.4">
      <c r="B1412" s="220" t="str">
        <f>VLOOKUP(C1412,[1]!Companies[#Data],3,FALSE)</f>
        <v>100047966-7</v>
      </c>
      <c r="C1412" s="261" t="str">
        <f t="shared" si="46"/>
        <v xml:space="preserve">Woodside Energy (Trinidad Block 5) Limited </v>
      </c>
      <c r="E1412" s="221" t="s">
        <v>2110</v>
      </c>
      <c r="F1412" s="220" t="s">
        <v>996</v>
      </c>
      <c r="G1412" s="220" t="s">
        <v>996</v>
      </c>
      <c r="H1412" s="261" t="str">
        <f>Table10[[#This Row],[Company]]</f>
        <v xml:space="preserve">Woodside Energy (Trinidad Block 5) Limited </v>
      </c>
      <c r="I1412" s="220" t="s">
        <v>1199</v>
      </c>
      <c r="J1412" s="222">
        <f>'[20]WET Block 5'!$E34/[4]Sheet1!$D$367</f>
        <v>0</v>
      </c>
      <c r="K1412" s="220" t="s">
        <v>999</v>
      </c>
      <c r="L1412" s="255">
        <v>0</v>
      </c>
    </row>
    <row r="1413" spans="2:12" s="220" customFormat="1" ht="15.5" x14ac:dyDescent="0.4">
      <c r="B1413" s="220" t="str">
        <f>VLOOKUP(C1413,[1]!Companies[#Data],3,FALSE)</f>
        <v>100047966-7</v>
      </c>
      <c r="C1413" s="261" t="str">
        <f t="shared" si="46"/>
        <v xml:space="preserve">Woodside Energy (Trinidad Block 5) Limited </v>
      </c>
      <c r="E1413" s="221" t="s">
        <v>2111</v>
      </c>
      <c r="F1413" s="220" t="s">
        <v>996</v>
      </c>
      <c r="G1413" s="220" t="s">
        <v>996</v>
      </c>
      <c r="H1413" s="261" t="str">
        <f>Table10[[#This Row],[Company]]</f>
        <v xml:space="preserve">Woodside Energy (Trinidad Block 5) Limited </v>
      </c>
      <c r="I1413" s="220" t="s">
        <v>1199</v>
      </c>
      <c r="J1413" s="222">
        <f>'[20]WET Block 5'!$E35/[4]Sheet1!$D$367</f>
        <v>0</v>
      </c>
      <c r="K1413" s="220" t="s">
        <v>999</v>
      </c>
      <c r="L1413" s="255">
        <v>0</v>
      </c>
    </row>
    <row r="1414" spans="2:12" s="220" customFormat="1" ht="15.5" x14ac:dyDescent="0.4">
      <c r="B1414" s="220" t="str">
        <f>VLOOKUP(C1414,[1]!Companies[#Data],3,FALSE)</f>
        <v>100047966-7</v>
      </c>
      <c r="C1414" s="261" t="str">
        <f t="shared" si="46"/>
        <v xml:space="preserve">Woodside Energy (Trinidad Block 5) Limited </v>
      </c>
      <c r="E1414" s="221" t="s">
        <v>2112</v>
      </c>
      <c r="F1414" s="220" t="s">
        <v>996</v>
      </c>
      <c r="G1414" s="220" t="s">
        <v>996</v>
      </c>
      <c r="H1414" s="261" t="str">
        <f>Table10[[#This Row],[Company]]</f>
        <v xml:space="preserve">Woodside Energy (Trinidad Block 5) Limited </v>
      </c>
      <c r="I1414" s="220" t="s">
        <v>1199</v>
      </c>
      <c r="J1414" s="222">
        <f>'[20]WET Block 5'!$E36/[4]Sheet1!$D$367</f>
        <v>0</v>
      </c>
      <c r="K1414" s="220" t="s">
        <v>999</v>
      </c>
      <c r="L1414" s="255">
        <v>0</v>
      </c>
    </row>
    <row r="1415" spans="2:12" s="220" customFormat="1" ht="15.5" x14ac:dyDescent="0.4">
      <c r="B1415" s="220" t="str">
        <f>VLOOKUP(C1415,[1]!Companies[#Data],3,FALSE)</f>
        <v>100047966-7</v>
      </c>
      <c r="C1415" s="261" t="str">
        <f t="shared" si="46"/>
        <v xml:space="preserve">Woodside Energy (Trinidad Block 5) Limited </v>
      </c>
      <c r="E1415" s="221" t="s">
        <v>2113</v>
      </c>
      <c r="F1415" s="220" t="s">
        <v>996</v>
      </c>
      <c r="G1415" s="220" t="s">
        <v>996</v>
      </c>
      <c r="H1415" s="261" t="str">
        <f>Table10[[#This Row],[Company]]</f>
        <v xml:space="preserve">Woodside Energy (Trinidad Block 5) Limited </v>
      </c>
      <c r="I1415" s="220" t="s">
        <v>1199</v>
      </c>
      <c r="J1415" s="222">
        <f>'[20]WET Block 5'!$E37/[4]Sheet1!$D$367</f>
        <v>0</v>
      </c>
      <c r="K1415" s="220" t="s">
        <v>999</v>
      </c>
      <c r="L1415" s="255">
        <v>0</v>
      </c>
    </row>
    <row r="1416" spans="2:12" s="220" customFormat="1" ht="15.5" x14ac:dyDescent="0.4">
      <c r="B1416" s="220" t="str">
        <f>VLOOKUP(C1416,[1]!Companies[#Data],3,FALSE)</f>
        <v>100047966-7</v>
      </c>
      <c r="C1416" s="261" t="str">
        <f t="shared" si="46"/>
        <v xml:space="preserve">Woodside Energy (Trinidad Block 5) Limited </v>
      </c>
      <c r="E1416" s="221" t="s">
        <v>2074</v>
      </c>
      <c r="F1416" s="220" t="s">
        <v>996</v>
      </c>
      <c r="G1416" s="220" t="s">
        <v>996</v>
      </c>
      <c r="H1416" s="261" t="str">
        <f>Table10[[#This Row],[Company]]</f>
        <v xml:space="preserve">Woodside Energy (Trinidad Block 5) Limited </v>
      </c>
      <c r="I1416" s="220" t="s">
        <v>1199</v>
      </c>
      <c r="J1416" s="222">
        <f>'[20]WET Block 5'!$E38/[4]Sheet1!$D$367</f>
        <v>0</v>
      </c>
      <c r="K1416" s="220" t="s">
        <v>999</v>
      </c>
      <c r="L1416" s="255">
        <v>0</v>
      </c>
    </row>
    <row r="1417" spans="2:12" s="220" customFormat="1" ht="15.5" x14ac:dyDescent="0.4">
      <c r="B1417" s="220" t="str">
        <f>VLOOKUP(C1417,[1]!Companies[#Data],3,FALSE)</f>
        <v>100047966-7</v>
      </c>
      <c r="C1417" s="261" t="str">
        <f t="shared" si="46"/>
        <v xml:space="preserve">Woodside Energy (Trinidad Block 5) Limited </v>
      </c>
      <c r="E1417" s="221" t="s">
        <v>2064</v>
      </c>
      <c r="F1417" s="220" t="s">
        <v>996</v>
      </c>
      <c r="G1417" s="220" t="s">
        <v>996</v>
      </c>
      <c r="H1417" s="261" t="str">
        <f>Table10[[#This Row],[Company]]</f>
        <v xml:space="preserve">Woodside Energy (Trinidad Block 5) Limited </v>
      </c>
      <c r="I1417" s="220" t="s">
        <v>1199</v>
      </c>
      <c r="J1417" s="222">
        <f>'[20]WET Block 5'!$E39/[4]Sheet1!$D$367</f>
        <v>0</v>
      </c>
      <c r="K1417" s="220" t="s">
        <v>999</v>
      </c>
      <c r="L1417" s="255">
        <v>0</v>
      </c>
    </row>
    <row r="1418" spans="2:12" s="220" customFormat="1" ht="15.5" x14ac:dyDescent="0.4">
      <c r="B1418" s="220" t="str">
        <f>VLOOKUP(C1418,[1]!Companies[#Data],3,FALSE)</f>
        <v>100047966-7</v>
      </c>
      <c r="C1418" s="261" t="str">
        <f t="shared" si="46"/>
        <v xml:space="preserve">Woodside Energy (Trinidad Block 5) Limited </v>
      </c>
      <c r="E1418" s="221" t="s">
        <v>2065</v>
      </c>
      <c r="F1418" s="220" t="s">
        <v>996</v>
      </c>
      <c r="G1418" s="220" t="s">
        <v>996</v>
      </c>
      <c r="H1418" s="261" t="str">
        <f>Table10[[#This Row],[Company]]</f>
        <v xml:space="preserve">Woodside Energy (Trinidad Block 5) Limited </v>
      </c>
      <c r="I1418" s="220" t="s">
        <v>1199</v>
      </c>
      <c r="J1418" s="222">
        <f>'[20]WET Block 5'!$E40/[4]Sheet1!$D$367</f>
        <v>0</v>
      </c>
      <c r="K1418" s="220" t="s">
        <v>999</v>
      </c>
      <c r="L1418" s="255">
        <v>0</v>
      </c>
    </row>
    <row r="1419" spans="2:12" s="220" customFormat="1" ht="15.5" x14ac:dyDescent="0.4">
      <c r="B1419" s="220" t="str">
        <f>VLOOKUP(C1419,[1]!Companies[#Data],3,FALSE)</f>
        <v>100047966-7</v>
      </c>
      <c r="C1419" s="261" t="str">
        <f t="shared" si="46"/>
        <v xml:space="preserve">Woodside Energy (Trinidad Block 5) Limited </v>
      </c>
      <c r="E1419" s="221" t="s">
        <v>2114</v>
      </c>
      <c r="F1419" s="220" t="s">
        <v>996</v>
      </c>
      <c r="G1419" s="220" t="s">
        <v>996</v>
      </c>
      <c r="H1419" s="261" t="str">
        <f>Table10[[#This Row],[Company]]</f>
        <v xml:space="preserve">Woodside Energy (Trinidad Block 5) Limited </v>
      </c>
      <c r="I1419" s="220" t="s">
        <v>1199</v>
      </c>
      <c r="J1419" s="222">
        <f>'[20]WET Block 5'!$E41/[4]Sheet1!$D$367</f>
        <v>0</v>
      </c>
      <c r="K1419" s="220" t="s">
        <v>999</v>
      </c>
      <c r="L1419" s="255">
        <v>0</v>
      </c>
    </row>
    <row r="1420" spans="2:12" s="220" customFormat="1" ht="15.5" x14ac:dyDescent="0.4">
      <c r="B1420" s="220" t="str">
        <f>VLOOKUP(C1420,[1]!Companies[#Data],3,FALSE)</f>
        <v>100047966-7</v>
      </c>
      <c r="C1420" s="261" t="str">
        <f t="shared" si="46"/>
        <v xml:space="preserve">Woodside Energy (Trinidad Block 5) Limited </v>
      </c>
      <c r="E1420" s="221" t="s">
        <v>2069</v>
      </c>
      <c r="F1420" s="220" t="s">
        <v>996</v>
      </c>
      <c r="G1420" s="220" t="s">
        <v>996</v>
      </c>
      <c r="H1420" s="261" t="str">
        <f>Table10[[#This Row],[Company]]</f>
        <v xml:space="preserve">Woodside Energy (Trinidad Block 5) Limited </v>
      </c>
      <c r="I1420" s="220" t="s">
        <v>1199</v>
      </c>
      <c r="J1420" s="222">
        <f>'[20]WET Block 5'!$E42/[4]Sheet1!$D$367</f>
        <v>0</v>
      </c>
      <c r="K1420" s="220" t="s">
        <v>999</v>
      </c>
      <c r="L1420" s="255">
        <v>0</v>
      </c>
    </row>
    <row r="1421" spans="2:12" s="220" customFormat="1" ht="15.5" x14ac:dyDescent="0.4">
      <c r="B1421" s="220" t="str">
        <f>VLOOKUP(C1421,[1]!Companies[#Data],3,FALSE)</f>
        <v>100047966-7</v>
      </c>
      <c r="C1421" s="261" t="str">
        <f t="shared" si="46"/>
        <v xml:space="preserve">Woodside Energy (Trinidad Block 5) Limited </v>
      </c>
      <c r="E1421" s="221" t="s">
        <v>2070</v>
      </c>
      <c r="F1421" s="220" t="s">
        <v>996</v>
      </c>
      <c r="G1421" s="220" t="s">
        <v>996</v>
      </c>
      <c r="H1421" s="261" t="str">
        <f>Table10[[#This Row],[Company]]</f>
        <v xml:space="preserve">Woodside Energy (Trinidad Block 5) Limited </v>
      </c>
      <c r="I1421" s="220" t="s">
        <v>1199</v>
      </c>
      <c r="J1421" s="222">
        <f>'[20]WET Block 5'!$E43/[4]Sheet1!$D$367</f>
        <v>0</v>
      </c>
      <c r="K1421" s="220" t="s">
        <v>999</v>
      </c>
      <c r="L1421" s="255">
        <v>0</v>
      </c>
    </row>
    <row r="1422" spans="2:12" s="220" customFormat="1" ht="15.5" x14ac:dyDescent="0.4">
      <c r="B1422" s="220" t="str">
        <f>VLOOKUP(C1422,[1]!Companies[#Data],3,FALSE)</f>
        <v>100047966-7</v>
      </c>
      <c r="C1422" s="261" t="str">
        <f t="shared" si="46"/>
        <v xml:space="preserve">Woodside Energy (Trinidad Block 5) Limited </v>
      </c>
      <c r="E1422" s="221" t="s">
        <v>2115</v>
      </c>
      <c r="F1422" s="220" t="s">
        <v>996</v>
      </c>
      <c r="G1422" s="220" t="s">
        <v>996</v>
      </c>
      <c r="H1422" s="261" t="str">
        <f>Table10[[#This Row],[Company]]</f>
        <v xml:space="preserve">Woodside Energy (Trinidad Block 5) Limited </v>
      </c>
      <c r="I1422" s="220" t="s">
        <v>1199</v>
      </c>
      <c r="J1422" s="222">
        <f>'[20]WET Block 5'!$E44/[4]Sheet1!$D$367</f>
        <v>0</v>
      </c>
      <c r="K1422" s="220" t="s">
        <v>999</v>
      </c>
      <c r="L1422" s="255">
        <v>0</v>
      </c>
    </row>
    <row r="1423" spans="2:12" s="220" customFormat="1" ht="15.5" x14ac:dyDescent="0.4">
      <c r="B1423" s="220" t="str">
        <f>VLOOKUP(C1423,[1]!Companies[#Data],3,FALSE)</f>
        <v>100047966-7</v>
      </c>
      <c r="C1423" s="261" t="str">
        <f t="shared" si="46"/>
        <v xml:space="preserve">Woodside Energy (Trinidad Block 5) Limited </v>
      </c>
      <c r="E1423" s="221" t="s">
        <v>2072</v>
      </c>
      <c r="F1423" s="220" t="s">
        <v>996</v>
      </c>
      <c r="G1423" s="220" t="s">
        <v>996</v>
      </c>
      <c r="H1423" s="261" t="str">
        <f>Table10[[#This Row],[Company]]</f>
        <v xml:space="preserve">Woodside Energy (Trinidad Block 5) Limited </v>
      </c>
      <c r="I1423" s="220" t="s">
        <v>1199</v>
      </c>
      <c r="J1423" s="222">
        <f>'[20]WET Block 5'!$E45/[4]Sheet1!$D$367</f>
        <v>0</v>
      </c>
      <c r="K1423" s="220" t="s">
        <v>999</v>
      </c>
      <c r="L1423" s="255">
        <v>0</v>
      </c>
    </row>
    <row r="1424" spans="2:12" s="220" customFormat="1" ht="15.5" x14ac:dyDescent="0.4">
      <c r="B1424" s="220" t="str">
        <f>VLOOKUP(C1424,[1]!Companies[#Data],3,FALSE)</f>
        <v>100047966-7</v>
      </c>
      <c r="C1424" s="261" t="str">
        <f t="shared" si="46"/>
        <v xml:space="preserve">Woodside Energy (Trinidad Block 5) Limited </v>
      </c>
      <c r="E1424" s="221" t="s">
        <v>2116</v>
      </c>
      <c r="F1424" s="220" t="s">
        <v>996</v>
      </c>
      <c r="G1424" s="220" t="s">
        <v>996</v>
      </c>
      <c r="H1424" s="261" t="str">
        <f>Table10[[#This Row],[Company]]</f>
        <v xml:space="preserve">Woodside Energy (Trinidad Block 5) Limited </v>
      </c>
      <c r="I1424" s="220" t="s">
        <v>1199</v>
      </c>
      <c r="J1424" s="222">
        <f>'[20]WET Block 5'!$E$50/[4]Sheet1!$D$367</f>
        <v>0</v>
      </c>
      <c r="K1424" s="220" t="s">
        <v>999</v>
      </c>
      <c r="L1424" s="255">
        <v>0</v>
      </c>
    </row>
    <row r="1425" spans="2:12" s="220" customFormat="1" ht="15.5" x14ac:dyDescent="0.4">
      <c r="B1425" s="220" t="str">
        <f>VLOOKUP(C1425,[1]!Companies[#Data],3,FALSE)</f>
        <v>100043183-7</v>
      </c>
      <c r="C1425" s="261" t="str">
        <f>'[1]Part 3 - Reporting entities'!B74</f>
        <v xml:space="preserve">Woodside Energy (Trinidad Block 6) Limited </v>
      </c>
      <c r="E1425" s="221" t="s">
        <v>2082</v>
      </c>
      <c r="F1425" s="220" t="s">
        <v>996</v>
      </c>
      <c r="G1425" s="220" t="s">
        <v>996</v>
      </c>
      <c r="H1425" s="261" t="str">
        <f>Table10[[#This Row],[Company]]</f>
        <v xml:space="preserve">Woodside Energy (Trinidad Block 6) Limited </v>
      </c>
      <c r="I1425" s="220" t="s">
        <v>1199</v>
      </c>
      <c r="J1425" s="222">
        <f>'[20]WET Block 6'!$E14/[4]Sheet1!$D$367</f>
        <v>0</v>
      </c>
      <c r="K1425" s="220" t="s">
        <v>999</v>
      </c>
      <c r="L1425" s="255">
        <v>0</v>
      </c>
    </row>
    <row r="1426" spans="2:12" s="220" customFormat="1" ht="15.5" x14ac:dyDescent="0.4">
      <c r="B1426" s="220" t="str">
        <f>VLOOKUP(C1426,[1]!Companies[#Data],3,FALSE)</f>
        <v>100043183-7</v>
      </c>
      <c r="C1426" s="261" t="str">
        <f>C1425</f>
        <v xml:space="preserve">Woodside Energy (Trinidad Block 6) Limited </v>
      </c>
      <c r="E1426" s="221" t="s">
        <v>2050</v>
      </c>
      <c r="F1426" s="220" t="s">
        <v>996</v>
      </c>
      <c r="G1426" s="220" t="s">
        <v>996</v>
      </c>
      <c r="H1426" s="261" t="str">
        <f>Table10[[#This Row],[Company]]</f>
        <v xml:space="preserve">Woodside Energy (Trinidad Block 6) Limited </v>
      </c>
      <c r="I1426" s="220" t="s">
        <v>1199</v>
      </c>
      <c r="J1426" s="222">
        <f>'[20]WET Block 6'!$E15/[4]Sheet1!$D$367</f>
        <v>0</v>
      </c>
      <c r="K1426" s="220" t="s">
        <v>999</v>
      </c>
      <c r="L1426" s="255">
        <v>0</v>
      </c>
    </row>
    <row r="1427" spans="2:12" s="220" customFormat="1" ht="15.5" x14ac:dyDescent="0.4">
      <c r="B1427" s="220" t="str">
        <f>VLOOKUP(C1427,[1]!Companies[#Data],3,FALSE)</f>
        <v>100043183-7</v>
      </c>
      <c r="C1427" s="261" t="str">
        <f t="shared" ref="C1427:C1454" si="47">C1426</f>
        <v xml:space="preserve">Woodside Energy (Trinidad Block 6) Limited </v>
      </c>
      <c r="E1427" s="221" t="s">
        <v>2051</v>
      </c>
      <c r="F1427" s="220" t="s">
        <v>996</v>
      </c>
      <c r="G1427" s="220" t="s">
        <v>996</v>
      </c>
      <c r="H1427" s="261" t="str">
        <f>Table10[[#This Row],[Company]]</f>
        <v xml:space="preserve">Woodside Energy (Trinidad Block 6) Limited </v>
      </c>
      <c r="I1427" s="220" t="s">
        <v>1199</v>
      </c>
      <c r="J1427" s="222">
        <f>'[20]WET Block 6'!$E16/[4]Sheet1!$D$367</f>
        <v>0</v>
      </c>
      <c r="K1427" s="220" t="s">
        <v>999</v>
      </c>
      <c r="L1427" s="255">
        <v>0</v>
      </c>
    </row>
    <row r="1428" spans="2:12" s="220" customFormat="1" ht="15.5" x14ac:dyDescent="0.4">
      <c r="B1428" s="220" t="str">
        <f>VLOOKUP(C1428,[1]!Companies[#Data],3,FALSE)</f>
        <v>100043183-7</v>
      </c>
      <c r="C1428" s="261" t="str">
        <f t="shared" si="47"/>
        <v xml:space="preserve">Woodside Energy (Trinidad Block 6) Limited </v>
      </c>
      <c r="E1428" s="221" t="s">
        <v>2049</v>
      </c>
      <c r="F1428" s="220" t="s">
        <v>996</v>
      </c>
      <c r="G1428" s="220" t="s">
        <v>996</v>
      </c>
      <c r="H1428" s="261" t="str">
        <f>Table10[[#This Row],[Company]]</f>
        <v xml:space="preserve">Woodside Energy (Trinidad Block 6) Limited </v>
      </c>
      <c r="I1428" s="220" t="s">
        <v>1199</v>
      </c>
      <c r="J1428" s="222">
        <f>'[20]WET Block 6'!$E17/[4]Sheet1!$D$367</f>
        <v>0</v>
      </c>
      <c r="K1428" s="220" t="s">
        <v>999</v>
      </c>
      <c r="L1428" s="255">
        <v>0</v>
      </c>
    </row>
    <row r="1429" spans="2:12" s="220" customFormat="1" ht="15.5" x14ac:dyDescent="0.4">
      <c r="B1429" s="220" t="str">
        <f>VLOOKUP(C1429,[1]!Companies[#Data],3,FALSE)</f>
        <v>100043183-7</v>
      </c>
      <c r="C1429" s="261" t="str">
        <f t="shared" si="47"/>
        <v xml:space="preserve">Woodside Energy (Trinidad Block 6) Limited </v>
      </c>
      <c r="E1429" s="221" t="s">
        <v>2057</v>
      </c>
      <c r="F1429" s="220" t="s">
        <v>996</v>
      </c>
      <c r="G1429" s="220" t="s">
        <v>996</v>
      </c>
      <c r="H1429" s="261" t="str">
        <f>Table10[[#This Row],[Company]]</f>
        <v xml:space="preserve">Woodside Energy (Trinidad Block 6) Limited </v>
      </c>
      <c r="I1429" s="220" t="s">
        <v>1199</v>
      </c>
      <c r="J1429" s="222">
        <f>'[20]WET Block 6'!$E18/[4]Sheet1!$D$367</f>
        <v>0</v>
      </c>
      <c r="K1429" s="220" t="s">
        <v>999</v>
      </c>
      <c r="L1429" s="255">
        <v>0</v>
      </c>
    </row>
    <row r="1430" spans="2:12" s="220" customFormat="1" ht="15.5" x14ac:dyDescent="0.4">
      <c r="B1430" s="220" t="str">
        <f>VLOOKUP(C1430,[1]!Companies[#Data],3,FALSE)</f>
        <v>100043183-7</v>
      </c>
      <c r="C1430" s="261" t="str">
        <f t="shared" si="47"/>
        <v xml:space="preserve">Woodside Energy (Trinidad Block 6) Limited </v>
      </c>
      <c r="E1430" s="221" t="s">
        <v>2054</v>
      </c>
      <c r="F1430" s="220" t="s">
        <v>996</v>
      </c>
      <c r="G1430" s="220" t="s">
        <v>996</v>
      </c>
      <c r="H1430" s="261" t="str">
        <f>Table10[[#This Row],[Company]]</f>
        <v xml:space="preserve">Woodside Energy (Trinidad Block 6) Limited </v>
      </c>
      <c r="I1430" s="220" t="s">
        <v>1199</v>
      </c>
      <c r="J1430" s="222">
        <f>'[20]WET Block 6'!$E19/[4]Sheet1!$D$367</f>
        <v>0</v>
      </c>
      <c r="K1430" s="220" t="s">
        <v>999</v>
      </c>
      <c r="L1430" s="255">
        <v>0</v>
      </c>
    </row>
    <row r="1431" spans="2:12" s="220" customFormat="1" ht="31" x14ac:dyDescent="0.4">
      <c r="B1431" s="220" t="str">
        <f>VLOOKUP(C1431,[1]!Companies[#Data],3,FALSE)</f>
        <v>100043183-7</v>
      </c>
      <c r="C1431" s="261" t="str">
        <f t="shared" si="47"/>
        <v xml:space="preserve">Woodside Energy (Trinidad Block 6) Limited </v>
      </c>
      <c r="E1431" s="221" t="s">
        <v>2048</v>
      </c>
      <c r="F1431" s="220" t="s">
        <v>996</v>
      </c>
      <c r="G1431" s="220" t="s">
        <v>996</v>
      </c>
      <c r="H1431" s="261" t="str">
        <f>Table10[[#This Row],[Company]]</f>
        <v xml:space="preserve">Woodside Energy (Trinidad Block 6) Limited </v>
      </c>
      <c r="I1431" s="220" t="s">
        <v>1199</v>
      </c>
      <c r="J1431" s="222">
        <f>'[20]WET Block 6'!$E20/[4]Sheet1!$D$367</f>
        <v>0</v>
      </c>
      <c r="K1431" s="220" t="s">
        <v>999</v>
      </c>
      <c r="L1431" s="255">
        <v>0</v>
      </c>
    </row>
    <row r="1432" spans="2:12" s="220" customFormat="1" ht="31" x14ac:dyDescent="0.4">
      <c r="B1432" s="220" t="str">
        <f>VLOOKUP(C1432,[1]!Companies[#Data],3,FALSE)</f>
        <v>100043183-7</v>
      </c>
      <c r="C1432" s="261" t="str">
        <f t="shared" si="47"/>
        <v xml:space="preserve">Woodside Energy (Trinidad Block 6) Limited </v>
      </c>
      <c r="E1432" s="221" t="s">
        <v>2085</v>
      </c>
      <c r="F1432" s="220" t="s">
        <v>996</v>
      </c>
      <c r="G1432" s="220" t="s">
        <v>996</v>
      </c>
      <c r="H1432" s="261" t="str">
        <f>Table10[[#This Row],[Company]]</f>
        <v xml:space="preserve">Woodside Energy (Trinidad Block 6) Limited </v>
      </c>
      <c r="I1432" s="220" t="s">
        <v>1199</v>
      </c>
      <c r="J1432" s="222">
        <f>'[20]WET Block 6'!$E21/[4]Sheet1!$D$367</f>
        <v>0</v>
      </c>
      <c r="K1432" s="220" t="s">
        <v>999</v>
      </c>
      <c r="L1432" s="255">
        <v>0</v>
      </c>
    </row>
    <row r="1433" spans="2:12" s="220" customFormat="1" ht="15.5" x14ac:dyDescent="0.4">
      <c r="B1433" s="220" t="str">
        <f>VLOOKUP(C1433,[1]!Companies[#Data],3,FALSE)</f>
        <v>100043183-7</v>
      </c>
      <c r="C1433" s="261" t="str">
        <f t="shared" si="47"/>
        <v xml:space="preserve">Woodside Energy (Trinidad Block 6) Limited </v>
      </c>
      <c r="E1433" s="221" t="s">
        <v>2107</v>
      </c>
      <c r="F1433" s="220" t="s">
        <v>996</v>
      </c>
      <c r="G1433" s="220" t="s">
        <v>996</v>
      </c>
      <c r="H1433" s="261" t="str">
        <f>Table10[[#This Row],[Company]]</f>
        <v xml:space="preserve">Woodside Energy (Trinidad Block 6) Limited </v>
      </c>
      <c r="I1433" s="220" t="s">
        <v>1199</v>
      </c>
      <c r="J1433" s="222">
        <f>'[20]WET Block 6'!$E22/[4]Sheet1!$D$367</f>
        <v>0</v>
      </c>
      <c r="K1433" s="220" t="s">
        <v>999</v>
      </c>
      <c r="L1433" s="255">
        <v>0</v>
      </c>
    </row>
    <row r="1434" spans="2:12" s="220" customFormat="1" ht="15.5" x14ac:dyDescent="0.4">
      <c r="B1434" s="220" t="str">
        <f>VLOOKUP(C1434,[1]!Companies[#Data],3,FALSE)</f>
        <v>100043183-7</v>
      </c>
      <c r="C1434" s="261" t="str">
        <f t="shared" si="47"/>
        <v xml:space="preserve">Woodside Energy (Trinidad Block 6) Limited </v>
      </c>
      <c r="E1434" s="221" t="s">
        <v>2075</v>
      </c>
      <c r="F1434" s="220" t="s">
        <v>996</v>
      </c>
      <c r="G1434" s="220" t="s">
        <v>996</v>
      </c>
      <c r="H1434" s="261" t="str">
        <f>Table10[[#This Row],[Company]]</f>
        <v xml:space="preserve">Woodside Energy (Trinidad Block 6) Limited </v>
      </c>
      <c r="I1434" s="220" t="s">
        <v>1199</v>
      </c>
      <c r="J1434" s="222">
        <f>'[20]WET Block 6'!$E23/[4]Sheet1!$D$367</f>
        <v>0</v>
      </c>
      <c r="K1434" s="220" t="s">
        <v>999</v>
      </c>
      <c r="L1434" s="255">
        <v>0</v>
      </c>
    </row>
    <row r="1435" spans="2:12" s="220" customFormat="1" ht="15.5" x14ac:dyDescent="0.4">
      <c r="B1435" s="220" t="str">
        <f>VLOOKUP(C1435,[1]!Companies[#Data],3,FALSE)</f>
        <v>100043183-7</v>
      </c>
      <c r="C1435" s="261" t="str">
        <f t="shared" si="47"/>
        <v xml:space="preserve">Woodside Energy (Trinidad Block 6) Limited </v>
      </c>
      <c r="E1435" s="221" t="s">
        <v>2076</v>
      </c>
      <c r="F1435" s="220" t="s">
        <v>996</v>
      </c>
      <c r="G1435" s="220" t="s">
        <v>996</v>
      </c>
      <c r="H1435" s="261" t="str">
        <f>Table10[[#This Row],[Company]]</f>
        <v xml:space="preserve">Woodside Energy (Trinidad Block 6) Limited </v>
      </c>
      <c r="I1435" s="220" t="s">
        <v>1199</v>
      </c>
      <c r="J1435" s="222">
        <f>'[20]WET Block 6'!$E24/[4]Sheet1!$D$367</f>
        <v>0</v>
      </c>
      <c r="K1435" s="220" t="s">
        <v>999</v>
      </c>
      <c r="L1435" s="255">
        <v>0</v>
      </c>
    </row>
    <row r="1436" spans="2:12" s="220" customFormat="1" ht="15.5" x14ac:dyDescent="0.4">
      <c r="B1436" s="220" t="str">
        <f>VLOOKUP(C1436,[1]!Companies[#Data],3,FALSE)</f>
        <v>100043183-7</v>
      </c>
      <c r="C1436" s="261" t="str">
        <f t="shared" si="47"/>
        <v xml:space="preserve">Woodside Energy (Trinidad Block 6) Limited </v>
      </c>
      <c r="E1436" s="221" t="s">
        <v>2059</v>
      </c>
      <c r="F1436" s="220" t="s">
        <v>996</v>
      </c>
      <c r="G1436" s="220" t="s">
        <v>996</v>
      </c>
      <c r="H1436" s="261" t="str">
        <f>Table10[[#This Row],[Company]]</f>
        <v xml:space="preserve">Woodside Energy (Trinidad Block 6) Limited </v>
      </c>
      <c r="I1436" s="220" t="s">
        <v>1199</v>
      </c>
      <c r="J1436" s="222">
        <f>'[20]WET Block 6'!$E28/[4]Sheet1!$D$367</f>
        <v>0</v>
      </c>
      <c r="K1436" s="220" t="s">
        <v>999</v>
      </c>
      <c r="L1436" s="255">
        <v>0</v>
      </c>
    </row>
    <row r="1437" spans="2:12" s="220" customFormat="1" ht="15.5" x14ac:dyDescent="0.4">
      <c r="B1437" s="220" t="str">
        <f>VLOOKUP(C1437,[1]!Companies[#Data],3,FALSE)</f>
        <v>100043183-7</v>
      </c>
      <c r="C1437" s="261" t="str">
        <f t="shared" si="47"/>
        <v xml:space="preserve">Woodside Energy (Trinidad Block 6) Limited </v>
      </c>
      <c r="E1437" s="221" t="s">
        <v>2108</v>
      </c>
      <c r="F1437" s="220" t="s">
        <v>996</v>
      </c>
      <c r="G1437" s="220" t="s">
        <v>996</v>
      </c>
      <c r="H1437" s="261" t="str">
        <f>Table10[[#This Row],[Company]]</f>
        <v xml:space="preserve">Woodside Energy (Trinidad Block 6) Limited </v>
      </c>
      <c r="I1437" s="220" t="s">
        <v>1199</v>
      </c>
      <c r="J1437" s="222">
        <f>'[20]WET Block 6'!$E29/[4]Sheet1!$D$367</f>
        <v>0</v>
      </c>
      <c r="K1437" s="220" t="s">
        <v>999</v>
      </c>
      <c r="L1437" s="255">
        <v>0</v>
      </c>
    </row>
    <row r="1438" spans="2:12" s="220" customFormat="1" ht="15.5" x14ac:dyDescent="0.4">
      <c r="B1438" s="220" t="str">
        <f>VLOOKUP(C1438,[1]!Companies[#Data],3,FALSE)</f>
        <v>100043183-7</v>
      </c>
      <c r="C1438" s="261" t="str">
        <f t="shared" si="47"/>
        <v xml:space="preserve">Woodside Energy (Trinidad Block 6) Limited </v>
      </c>
      <c r="E1438" s="221" t="s">
        <v>2083</v>
      </c>
      <c r="F1438" s="220" t="s">
        <v>996</v>
      </c>
      <c r="G1438" s="220" t="s">
        <v>996</v>
      </c>
      <c r="H1438" s="261" t="str">
        <f>Table10[[#This Row],[Company]]</f>
        <v xml:space="preserve">Woodside Energy (Trinidad Block 6) Limited </v>
      </c>
      <c r="I1438" s="220" t="s">
        <v>1199</v>
      </c>
      <c r="J1438" s="222">
        <f>'[20]WET Block 6'!$E30/[4]Sheet1!$D$367</f>
        <v>0</v>
      </c>
      <c r="K1438" s="220" t="s">
        <v>999</v>
      </c>
      <c r="L1438" s="255">
        <v>0</v>
      </c>
    </row>
    <row r="1439" spans="2:12" s="220" customFormat="1" ht="15.5" x14ac:dyDescent="0.4">
      <c r="B1439" s="220" t="str">
        <f>VLOOKUP(C1439,[1]!Companies[#Data],3,FALSE)</f>
        <v>100043183-7</v>
      </c>
      <c r="C1439" s="261" t="str">
        <f t="shared" si="47"/>
        <v xml:space="preserve">Woodside Energy (Trinidad Block 6) Limited </v>
      </c>
      <c r="E1439" s="221" t="s">
        <v>2109</v>
      </c>
      <c r="F1439" s="220" t="s">
        <v>996</v>
      </c>
      <c r="G1439" s="220" t="s">
        <v>996</v>
      </c>
      <c r="H1439" s="261" t="str">
        <f>Table10[[#This Row],[Company]]</f>
        <v xml:space="preserve">Woodside Energy (Trinidad Block 6) Limited </v>
      </c>
      <c r="I1439" s="220" t="s">
        <v>1199</v>
      </c>
      <c r="J1439" s="222">
        <f>'[20]WET Block 6'!$E31/[4]Sheet1!$D$367</f>
        <v>0</v>
      </c>
      <c r="K1439" s="220" t="s">
        <v>999</v>
      </c>
      <c r="L1439" s="255">
        <v>0</v>
      </c>
    </row>
    <row r="1440" spans="2:12" s="220" customFormat="1" ht="15.5" x14ac:dyDescent="0.4">
      <c r="B1440" s="220" t="str">
        <f>VLOOKUP(C1440,[1]!Companies[#Data],3,FALSE)</f>
        <v>100043183-7</v>
      </c>
      <c r="C1440" s="261" t="str">
        <f t="shared" si="47"/>
        <v xml:space="preserve">Woodside Energy (Trinidad Block 6) Limited </v>
      </c>
      <c r="E1440" s="221" t="s">
        <v>2073</v>
      </c>
      <c r="F1440" s="220" t="s">
        <v>996</v>
      </c>
      <c r="G1440" s="220" t="s">
        <v>996</v>
      </c>
      <c r="H1440" s="261" t="str">
        <f>Table10[[#This Row],[Company]]</f>
        <v xml:space="preserve">Woodside Energy (Trinidad Block 6) Limited </v>
      </c>
      <c r="I1440" s="220" t="s">
        <v>1199</v>
      </c>
      <c r="J1440" s="222">
        <f>'[20]WET Block 6'!$E32/[4]Sheet1!$D$367</f>
        <v>0</v>
      </c>
      <c r="K1440" s="220" t="s">
        <v>999</v>
      </c>
      <c r="L1440" s="255">
        <v>0</v>
      </c>
    </row>
    <row r="1441" spans="2:12" s="220" customFormat="1" ht="31" x14ac:dyDescent="0.4">
      <c r="B1441" s="220" t="str">
        <f>VLOOKUP(C1441,[1]!Companies[#Data],3,FALSE)</f>
        <v>100043183-7</v>
      </c>
      <c r="C1441" s="261" t="str">
        <f t="shared" si="47"/>
        <v xml:space="preserve">Woodside Energy (Trinidad Block 6) Limited </v>
      </c>
      <c r="E1441" s="221" t="s">
        <v>2062</v>
      </c>
      <c r="F1441" s="220" t="s">
        <v>996</v>
      </c>
      <c r="G1441" s="220" t="s">
        <v>996</v>
      </c>
      <c r="H1441" s="261" t="str">
        <f>Table10[[#This Row],[Company]]</f>
        <v xml:space="preserve">Woodside Energy (Trinidad Block 6) Limited </v>
      </c>
      <c r="I1441" s="220" t="s">
        <v>1199</v>
      </c>
      <c r="J1441" s="222">
        <f>'[20]WET Block 6'!$E33/[4]Sheet1!$D$367</f>
        <v>0</v>
      </c>
      <c r="K1441" s="220" t="s">
        <v>999</v>
      </c>
      <c r="L1441" s="255">
        <v>0</v>
      </c>
    </row>
    <row r="1442" spans="2:12" s="220" customFormat="1" ht="15.5" x14ac:dyDescent="0.4">
      <c r="B1442" s="220" t="str">
        <f>VLOOKUP(C1442,[1]!Companies[#Data],3,FALSE)</f>
        <v>100043183-7</v>
      </c>
      <c r="C1442" s="261" t="str">
        <f t="shared" si="47"/>
        <v xml:space="preserve">Woodside Energy (Trinidad Block 6) Limited </v>
      </c>
      <c r="E1442" s="221" t="s">
        <v>2110</v>
      </c>
      <c r="F1442" s="220" t="s">
        <v>996</v>
      </c>
      <c r="G1442" s="220" t="s">
        <v>996</v>
      </c>
      <c r="H1442" s="261" t="str">
        <f>Table10[[#This Row],[Company]]</f>
        <v xml:space="preserve">Woodside Energy (Trinidad Block 6) Limited </v>
      </c>
      <c r="I1442" s="220" t="s">
        <v>1199</v>
      </c>
      <c r="J1442" s="222">
        <f>'[20]WET Block 6'!$E34/[4]Sheet1!$D$367</f>
        <v>0</v>
      </c>
      <c r="K1442" s="220" t="s">
        <v>999</v>
      </c>
      <c r="L1442" s="255">
        <v>0</v>
      </c>
    </row>
    <row r="1443" spans="2:12" s="220" customFormat="1" ht="15.5" x14ac:dyDescent="0.4">
      <c r="B1443" s="220" t="str">
        <f>VLOOKUP(C1443,[1]!Companies[#Data],3,FALSE)</f>
        <v>100043183-7</v>
      </c>
      <c r="C1443" s="261" t="str">
        <f t="shared" si="47"/>
        <v xml:space="preserve">Woodside Energy (Trinidad Block 6) Limited </v>
      </c>
      <c r="E1443" s="221" t="s">
        <v>2111</v>
      </c>
      <c r="F1443" s="220" t="s">
        <v>996</v>
      </c>
      <c r="G1443" s="220" t="s">
        <v>996</v>
      </c>
      <c r="H1443" s="261" t="str">
        <f>Table10[[#This Row],[Company]]</f>
        <v xml:space="preserve">Woodside Energy (Trinidad Block 6) Limited </v>
      </c>
      <c r="I1443" s="220" t="s">
        <v>1199</v>
      </c>
      <c r="J1443" s="222">
        <f>'[20]WET Block 6'!$E35/[4]Sheet1!$D$367</f>
        <v>0</v>
      </c>
      <c r="K1443" s="220" t="s">
        <v>999</v>
      </c>
      <c r="L1443" s="255">
        <v>0</v>
      </c>
    </row>
    <row r="1444" spans="2:12" s="220" customFormat="1" ht="15.5" x14ac:dyDescent="0.4">
      <c r="B1444" s="220" t="str">
        <f>VLOOKUP(C1444,[1]!Companies[#Data],3,FALSE)</f>
        <v>100043183-7</v>
      </c>
      <c r="C1444" s="261" t="str">
        <f t="shared" si="47"/>
        <v xml:space="preserve">Woodside Energy (Trinidad Block 6) Limited </v>
      </c>
      <c r="E1444" s="221" t="s">
        <v>2112</v>
      </c>
      <c r="F1444" s="220" t="s">
        <v>996</v>
      </c>
      <c r="G1444" s="220" t="s">
        <v>996</v>
      </c>
      <c r="H1444" s="261" t="str">
        <f>Table10[[#This Row],[Company]]</f>
        <v xml:space="preserve">Woodside Energy (Trinidad Block 6) Limited </v>
      </c>
      <c r="I1444" s="220" t="s">
        <v>1199</v>
      </c>
      <c r="J1444" s="222">
        <f>'[20]WET Block 6'!$E36/[4]Sheet1!$D$367</f>
        <v>0</v>
      </c>
      <c r="K1444" s="220" t="s">
        <v>999</v>
      </c>
      <c r="L1444" s="255">
        <v>0</v>
      </c>
    </row>
    <row r="1445" spans="2:12" s="220" customFormat="1" ht="15.5" x14ac:dyDescent="0.4">
      <c r="B1445" s="220" t="str">
        <f>VLOOKUP(C1445,[1]!Companies[#Data],3,FALSE)</f>
        <v>100043183-7</v>
      </c>
      <c r="C1445" s="261" t="str">
        <f t="shared" si="47"/>
        <v xml:space="preserve">Woodside Energy (Trinidad Block 6) Limited </v>
      </c>
      <c r="E1445" s="221" t="s">
        <v>2113</v>
      </c>
      <c r="F1445" s="220" t="s">
        <v>996</v>
      </c>
      <c r="G1445" s="220" t="s">
        <v>996</v>
      </c>
      <c r="H1445" s="261" t="str">
        <f>Table10[[#This Row],[Company]]</f>
        <v xml:space="preserve">Woodside Energy (Trinidad Block 6) Limited </v>
      </c>
      <c r="I1445" s="220" t="s">
        <v>1199</v>
      </c>
      <c r="J1445" s="222">
        <f>'[20]WET Block 6'!$E37/[4]Sheet1!$D$367</f>
        <v>0</v>
      </c>
      <c r="K1445" s="220" t="s">
        <v>999</v>
      </c>
      <c r="L1445" s="255">
        <v>0</v>
      </c>
    </row>
    <row r="1446" spans="2:12" s="220" customFormat="1" ht="15.5" x14ac:dyDescent="0.4">
      <c r="B1446" s="220" t="str">
        <f>VLOOKUP(C1446,[1]!Companies[#Data],3,FALSE)</f>
        <v>100043183-7</v>
      </c>
      <c r="C1446" s="261" t="str">
        <f t="shared" si="47"/>
        <v xml:space="preserve">Woodside Energy (Trinidad Block 6) Limited </v>
      </c>
      <c r="E1446" s="221" t="s">
        <v>2074</v>
      </c>
      <c r="F1446" s="220" t="s">
        <v>996</v>
      </c>
      <c r="G1446" s="220" t="s">
        <v>996</v>
      </c>
      <c r="H1446" s="261" t="str">
        <f>Table10[[#This Row],[Company]]</f>
        <v xml:space="preserve">Woodside Energy (Trinidad Block 6) Limited </v>
      </c>
      <c r="I1446" s="220" t="s">
        <v>1199</v>
      </c>
      <c r="J1446" s="222">
        <f>'[20]WET Block 6'!$E38/[4]Sheet1!$D$367</f>
        <v>0</v>
      </c>
      <c r="K1446" s="220" t="s">
        <v>999</v>
      </c>
      <c r="L1446" s="255">
        <v>0</v>
      </c>
    </row>
    <row r="1447" spans="2:12" s="220" customFormat="1" ht="15.5" x14ac:dyDescent="0.4">
      <c r="B1447" s="220" t="str">
        <f>VLOOKUP(C1447,[1]!Companies[#Data],3,FALSE)</f>
        <v>100043183-7</v>
      </c>
      <c r="C1447" s="261" t="str">
        <f t="shared" si="47"/>
        <v xml:space="preserve">Woodside Energy (Trinidad Block 6) Limited </v>
      </c>
      <c r="E1447" s="221" t="s">
        <v>2064</v>
      </c>
      <c r="F1447" s="220" t="s">
        <v>996</v>
      </c>
      <c r="G1447" s="220" t="s">
        <v>996</v>
      </c>
      <c r="H1447" s="261" t="str">
        <f>Table10[[#This Row],[Company]]</f>
        <v xml:space="preserve">Woodside Energy (Trinidad Block 6) Limited </v>
      </c>
      <c r="I1447" s="220" t="s">
        <v>1199</v>
      </c>
      <c r="J1447" s="222">
        <f>'[20]WET Block 6'!$E39/[4]Sheet1!$D$367</f>
        <v>0</v>
      </c>
      <c r="K1447" s="220" t="s">
        <v>999</v>
      </c>
      <c r="L1447" s="255">
        <v>0</v>
      </c>
    </row>
    <row r="1448" spans="2:12" s="220" customFormat="1" ht="15.5" x14ac:dyDescent="0.4">
      <c r="B1448" s="220" t="str">
        <f>VLOOKUP(C1448,[1]!Companies[#Data],3,FALSE)</f>
        <v>100043183-7</v>
      </c>
      <c r="C1448" s="261" t="str">
        <f t="shared" si="47"/>
        <v xml:space="preserve">Woodside Energy (Trinidad Block 6) Limited </v>
      </c>
      <c r="E1448" s="221" t="s">
        <v>2065</v>
      </c>
      <c r="F1448" s="220" t="s">
        <v>996</v>
      </c>
      <c r="G1448" s="220" t="s">
        <v>996</v>
      </c>
      <c r="H1448" s="261" t="str">
        <f>Table10[[#This Row],[Company]]</f>
        <v xml:space="preserve">Woodside Energy (Trinidad Block 6) Limited </v>
      </c>
      <c r="I1448" s="220" t="s">
        <v>1199</v>
      </c>
      <c r="J1448" s="222">
        <f>'[20]WET Block 6'!$E40/[4]Sheet1!$D$367</f>
        <v>0</v>
      </c>
      <c r="K1448" s="220" t="s">
        <v>999</v>
      </c>
      <c r="L1448" s="255">
        <v>0</v>
      </c>
    </row>
    <row r="1449" spans="2:12" s="220" customFormat="1" ht="15.5" x14ac:dyDescent="0.4">
      <c r="B1449" s="220" t="str">
        <f>VLOOKUP(C1449,[1]!Companies[#Data],3,FALSE)</f>
        <v>100043183-7</v>
      </c>
      <c r="C1449" s="261" t="str">
        <f t="shared" si="47"/>
        <v xml:space="preserve">Woodside Energy (Trinidad Block 6) Limited </v>
      </c>
      <c r="E1449" s="221" t="s">
        <v>2114</v>
      </c>
      <c r="F1449" s="220" t="s">
        <v>996</v>
      </c>
      <c r="G1449" s="220" t="s">
        <v>996</v>
      </c>
      <c r="H1449" s="261" t="str">
        <f>Table10[[#This Row],[Company]]</f>
        <v xml:space="preserve">Woodside Energy (Trinidad Block 6) Limited </v>
      </c>
      <c r="I1449" s="220" t="s">
        <v>1199</v>
      </c>
      <c r="J1449" s="222">
        <f>'[20]WET Block 6'!$E41/[4]Sheet1!$D$367</f>
        <v>0</v>
      </c>
      <c r="K1449" s="220" t="s">
        <v>999</v>
      </c>
      <c r="L1449" s="255">
        <v>0</v>
      </c>
    </row>
    <row r="1450" spans="2:12" s="220" customFormat="1" ht="15.5" x14ac:dyDescent="0.4">
      <c r="B1450" s="220" t="str">
        <f>VLOOKUP(C1450,[1]!Companies[#Data],3,FALSE)</f>
        <v>100043183-7</v>
      </c>
      <c r="C1450" s="261" t="str">
        <f t="shared" si="47"/>
        <v xml:space="preserve">Woodside Energy (Trinidad Block 6) Limited </v>
      </c>
      <c r="E1450" s="221" t="s">
        <v>2069</v>
      </c>
      <c r="F1450" s="220" t="s">
        <v>996</v>
      </c>
      <c r="G1450" s="220" t="s">
        <v>996</v>
      </c>
      <c r="H1450" s="261" t="str">
        <f>Table10[[#This Row],[Company]]</f>
        <v xml:space="preserve">Woodside Energy (Trinidad Block 6) Limited </v>
      </c>
      <c r="I1450" s="220" t="s">
        <v>1199</v>
      </c>
      <c r="J1450" s="222">
        <f>'[20]WET Block 6'!$E42/[4]Sheet1!$D$367</f>
        <v>0</v>
      </c>
      <c r="K1450" s="220" t="s">
        <v>999</v>
      </c>
      <c r="L1450" s="255">
        <v>0</v>
      </c>
    </row>
    <row r="1451" spans="2:12" s="220" customFormat="1" ht="15.5" x14ac:dyDescent="0.4">
      <c r="B1451" s="220" t="str">
        <f>VLOOKUP(C1451,[1]!Companies[#Data],3,FALSE)</f>
        <v>100043183-7</v>
      </c>
      <c r="C1451" s="261" t="str">
        <f t="shared" si="47"/>
        <v xml:space="preserve">Woodside Energy (Trinidad Block 6) Limited </v>
      </c>
      <c r="E1451" s="221" t="s">
        <v>2070</v>
      </c>
      <c r="F1451" s="220" t="s">
        <v>996</v>
      </c>
      <c r="G1451" s="220" t="s">
        <v>996</v>
      </c>
      <c r="H1451" s="261" t="str">
        <f>Table10[[#This Row],[Company]]</f>
        <v xml:space="preserve">Woodside Energy (Trinidad Block 6) Limited </v>
      </c>
      <c r="I1451" s="220" t="s">
        <v>1199</v>
      </c>
      <c r="J1451" s="222">
        <f>'[20]WET Block 6'!$E43/[4]Sheet1!$D$367</f>
        <v>0</v>
      </c>
      <c r="K1451" s="220" t="s">
        <v>999</v>
      </c>
      <c r="L1451" s="255">
        <v>0</v>
      </c>
    </row>
    <row r="1452" spans="2:12" s="220" customFormat="1" ht="15.5" x14ac:dyDescent="0.4">
      <c r="B1452" s="220" t="str">
        <f>VLOOKUP(C1452,[1]!Companies[#Data],3,FALSE)</f>
        <v>100043183-7</v>
      </c>
      <c r="C1452" s="261" t="str">
        <f t="shared" si="47"/>
        <v xml:space="preserve">Woodside Energy (Trinidad Block 6) Limited </v>
      </c>
      <c r="E1452" s="221" t="s">
        <v>2115</v>
      </c>
      <c r="F1452" s="220" t="s">
        <v>996</v>
      </c>
      <c r="G1452" s="220" t="s">
        <v>996</v>
      </c>
      <c r="H1452" s="261" t="str">
        <f>Table10[[#This Row],[Company]]</f>
        <v xml:space="preserve">Woodside Energy (Trinidad Block 6) Limited </v>
      </c>
      <c r="I1452" s="220" t="s">
        <v>1199</v>
      </c>
      <c r="J1452" s="222">
        <f>'[20]WET Block 6'!$E44/[4]Sheet1!$D$367</f>
        <v>0</v>
      </c>
      <c r="K1452" s="220" t="s">
        <v>999</v>
      </c>
      <c r="L1452" s="255">
        <v>0</v>
      </c>
    </row>
    <row r="1453" spans="2:12" s="220" customFormat="1" ht="15.5" x14ac:dyDescent="0.4">
      <c r="B1453" s="220" t="str">
        <f>VLOOKUP(C1453,[1]!Companies[#Data],3,FALSE)</f>
        <v>100043183-7</v>
      </c>
      <c r="C1453" s="261" t="str">
        <f t="shared" si="47"/>
        <v xml:space="preserve">Woodside Energy (Trinidad Block 6) Limited </v>
      </c>
      <c r="E1453" s="221" t="s">
        <v>2072</v>
      </c>
      <c r="F1453" s="220" t="s">
        <v>996</v>
      </c>
      <c r="G1453" s="220" t="s">
        <v>996</v>
      </c>
      <c r="H1453" s="261" t="str">
        <f>Table10[[#This Row],[Company]]</f>
        <v xml:space="preserve">Woodside Energy (Trinidad Block 6) Limited </v>
      </c>
      <c r="I1453" s="220" t="s">
        <v>1199</v>
      </c>
      <c r="J1453" s="222">
        <f>'[20]WET Block 6'!$E45/[4]Sheet1!$D$367</f>
        <v>0</v>
      </c>
      <c r="K1453" s="220" t="s">
        <v>999</v>
      </c>
      <c r="L1453" s="255">
        <v>0</v>
      </c>
    </row>
    <row r="1454" spans="2:12" s="220" customFormat="1" ht="15.5" x14ac:dyDescent="0.4">
      <c r="B1454" s="220" t="str">
        <f>VLOOKUP(C1454,[1]!Companies[#Data],3,FALSE)</f>
        <v>100043183-7</v>
      </c>
      <c r="C1454" s="261" t="str">
        <f t="shared" si="47"/>
        <v xml:space="preserve">Woodside Energy (Trinidad Block 6) Limited </v>
      </c>
      <c r="E1454" s="221" t="s">
        <v>2116</v>
      </c>
      <c r="F1454" s="220" t="s">
        <v>996</v>
      </c>
      <c r="G1454" s="220" t="s">
        <v>996</v>
      </c>
      <c r="H1454" s="261" t="str">
        <f>Table10[[#This Row],[Company]]</f>
        <v xml:space="preserve">Woodside Energy (Trinidad Block 6) Limited </v>
      </c>
      <c r="I1454" s="220" t="s">
        <v>1199</v>
      </c>
      <c r="J1454" s="222">
        <f>'[20]WET Block 6'!$E$50/[4]Sheet1!$D$367</f>
        <v>0</v>
      </c>
      <c r="K1454" s="220" t="s">
        <v>999</v>
      </c>
      <c r="L1454" s="255">
        <v>0</v>
      </c>
    </row>
    <row r="1455" spans="2:12" s="220" customFormat="1" ht="15.5" x14ac:dyDescent="0.4">
      <c r="B1455" s="220" t="str">
        <f>VLOOKUP(C1455,[1]!Companies[#Data],3,FALSE)</f>
        <v>100045795-1</v>
      </c>
      <c r="C1455" s="261" t="str">
        <f>'[1]Part 3 - Reporting entities'!B75</f>
        <v>Woodside Energy (Trinidad Block 14) Limited</v>
      </c>
      <c r="E1455" s="221" t="s">
        <v>2082</v>
      </c>
      <c r="F1455" s="220" t="s">
        <v>996</v>
      </c>
      <c r="G1455" s="220" t="s">
        <v>996</v>
      </c>
      <c r="H1455" s="261" t="str">
        <f>Table10[[#This Row],[Company]]</f>
        <v>Woodside Energy (Trinidad Block 14) Limited</v>
      </c>
      <c r="I1455" s="220" t="s">
        <v>1199</v>
      </c>
      <c r="J1455" s="222">
        <f>'[20]WET Block 14'!$E14/[4]Sheet1!$D$367</f>
        <v>0</v>
      </c>
      <c r="K1455" s="220" t="s">
        <v>999</v>
      </c>
      <c r="L1455" s="255">
        <v>0</v>
      </c>
    </row>
    <row r="1456" spans="2:12" s="220" customFormat="1" ht="15.5" x14ac:dyDescent="0.4">
      <c r="B1456" s="220" t="str">
        <f>VLOOKUP(C1456,[1]!Companies[#Data],3,FALSE)</f>
        <v>100045795-1</v>
      </c>
      <c r="C1456" s="261" t="str">
        <f>C1455</f>
        <v>Woodside Energy (Trinidad Block 14) Limited</v>
      </c>
      <c r="E1456" s="221" t="s">
        <v>2050</v>
      </c>
      <c r="F1456" s="220" t="s">
        <v>996</v>
      </c>
      <c r="G1456" s="220" t="s">
        <v>996</v>
      </c>
      <c r="H1456" s="261" t="str">
        <f>Table10[[#This Row],[Company]]</f>
        <v>Woodside Energy (Trinidad Block 14) Limited</v>
      </c>
      <c r="I1456" s="220" t="s">
        <v>1199</v>
      </c>
      <c r="J1456" s="222">
        <f>'[20]WET Block 14'!$E15/[4]Sheet1!$D$367</f>
        <v>0</v>
      </c>
      <c r="K1456" s="220" t="s">
        <v>999</v>
      </c>
      <c r="L1456" s="255">
        <v>0</v>
      </c>
    </row>
    <row r="1457" spans="2:12" s="220" customFormat="1" ht="15.5" x14ac:dyDescent="0.4">
      <c r="B1457" s="220" t="str">
        <f>VLOOKUP(C1457,[1]!Companies[#Data],3,FALSE)</f>
        <v>100045795-1</v>
      </c>
      <c r="C1457" s="261" t="str">
        <f t="shared" ref="C1457:C1484" si="48">C1456</f>
        <v>Woodside Energy (Trinidad Block 14) Limited</v>
      </c>
      <c r="E1457" s="221" t="s">
        <v>2051</v>
      </c>
      <c r="F1457" s="220" t="s">
        <v>996</v>
      </c>
      <c r="G1457" s="220" t="s">
        <v>996</v>
      </c>
      <c r="H1457" s="261" t="str">
        <f>Table10[[#This Row],[Company]]</f>
        <v>Woodside Energy (Trinidad Block 14) Limited</v>
      </c>
      <c r="I1457" s="220" t="s">
        <v>1199</v>
      </c>
      <c r="J1457" s="222">
        <f>'[20]WET Block 14'!$E16/[4]Sheet1!$D$367</f>
        <v>0</v>
      </c>
      <c r="K1457" s="220" t="s">
        <v>999</v>
      </c>
      <c r="L1457" s="255">
        <v>0</v>
      </c>
    </row>
    <row r="1458" spans="2:12" s="220" customFormat="1" ht="15.5" x14ac:dyDescent="0.4">
      <c r="B1458" s="220" t="str">
        <f>VLOOKUP(C1458,[1]!Companies[#Data],3,FALSE)</f>
        <v>100045795-1</v>
      </c>
      <c r="C1458" s="261" t="str">
        <f t="shared" si="48"/>
        <v>Woodside Energy (Trinidad Block 14) Limited</v>
      </c>
      <c r="E1458" s="221" t="s">
        <v>2049</v>
      </c>
      <c r="F1458" s="220" t="s">
        <v>996</v>
      </c>
      <c r="G1458" s="220" t="s">
        <v>996</v>
      </c>
      <c r="H1458" s="261" t="str">
        <f>Table10[[#This Row],[Company]]</f>
        <v>Woodside Energy (Trinidad Block 14) Limited</v>
      </c>
      <c r="I1458" s="220" t="s">
        <v>1199</v>
      </c>
      <c r="J1458" s="222">
        <f>'[20]WET Block 14'!$E17/[4]Sheet1!$D$367</f>
        <v>0</v>
      </c>
      <c r="K1458" s="220" t="s">
        <v>999</v>
      </c>
      <c r="L1458" s="255">
        <v>0</v>
      </c>
    </row>
    <row r="1459" spans="2:12" s="220" customFormat="1" ht="15.5" x14ac:dyDescent="0.4">
      <c r="B1459" s="220" t="str">
        <f>VLOOKUP(C1459,[1]!Companies[#Data],3,FALSE)</f>
        <v>100045795-1</v>
      </c>
      <c r="C1459" s="261" t="str">
        <f t="shared" si="48"/>
        <v>Woodside Energy (Trinidad Block 14) Limited</v>
      </c>
      <c r="E1459" s="221" t="s">
        <v>2057</v>
      </c>
      <c r="F1459" s="220" t="s">
        <v>996</v>
      </c>
      <c r="G1459" s="220" t="s">
        <v>996</v>
      </c>
      <c r="H1459" s="261" t="str">
        <f>Table10[[#This Row],[Company]]</f>
        <v>Woodside Energy (Trinidad Block 14) Limited</v>
      </c>
      <c r="I1459" s="220" t="s">
        <v>1199</v>
      </c>
      <c r="J1459" s="222">
        <f>'[20]WET Block 14'!$E18/[4]Sheet1!$D$367</f>
        <v>8549.6690300295249</v>
      </c>
      <c r="K1459" s="220" t="s">
        <v>999</v>
      </c>
      <c r="L1459" s="255">
        <v>0</v>
      </c>
    </row>
    <row r="1460" spans="2:12" s="220" customFormat="1" ht="15.5" x14ac:dyDescent="0.4">
      <c r="B1460" s="220" t="str">
        <f>VLOOKUP(C1460,[1]!Companies[#Data],3,FALSE)</f>
        <v>100045795-1</v>
      </c>
      <c r="C1460" s="261" t="str">
        <f t="shared" si="48"/>
        <v>Woodside Energy (Trinidad Block 14) Limited</v>
      </c>
      <c r="E1460" s="221" t="s">
        <v>2054</v>
      </c>
      <c r="F1460" s="220" t="s">
        <v>996</v>
      </c>
      <c r="G1460" s="220" t="s">
        <v>996</v>
      </c>
      <c r="H1460" s="261" t="str">
        <f>Table10[[#This Row],[Company]]</f>
        <v>Woodside Energy (Trinidad Block 14) Limited</v>
      </c>
      <c r="I1460" s="220" t="s">
        <v>1199</v>
      </c>
      <c r="J1460" s="222">
        <f>'[20]WET Block 14'!$E19/[4]Sheet1!$D$367</f>
        <v>0</v>
      </c>
      <c r="K1460" s="220" t="s">
        <v>999</v>
      </c>
      <c r="L1460" s="255">
        <v>0</v>
      </c>
    </row>
    <row r="1461" spans="2:12" s="220" customFormat="1" ht="31" x14ac:dyDescent="0.4">
      <c r="B1461" s="220" t="str">
        <f>VLOOKUP(C1461,[1]!Companies[#Data],3,FALSE)</f>
        <v>100045795-1</v>
      </c>
      <c r="C1461" s="261" t="str">
        <f t="shared" si="48"/>
        <v>Woodside Energy (Trinidad Block 14) Limited</v>
      </c>
      <c r="E1461" s="221" t="s">
        <v>2048</v>
      </c>
      <c r="F1461" s="220" t="s">
        <v>996</v>
      </c>
      <c r="G1461" s="220" t="s">
        <v>996</v>
      </c>
      <c r="H1461" s="261" t="str">
        <f>Table10[[#This Row],[Company]]</f>
        <v>Woodside Energy (Trinidad Block 14) Limited</v>
      </c>
      <c r="I1461" s="220" t="s">
        <v>1199</v>
      </c>
      <c r="J1461" s="222">
        <f>'[20]WET Block 14'!$E20/[4]Sheet1!$D$367</f>
        <v>0</v>
      </c>
      <c r="K1461" s="220" t="s">
        <v>999</v>
      </c>
      <c r="L1461" s="255">
        <v>0</v>
      </c>
    </row>
    <row r="1462" spans="2:12" s="220" customFormat="1" ht="31" x14ac:dyDescent="0.4">
      <c r="B1462" s="220" t="str">
        <f>VLOOKUP(C1462,[1]!Companies[#Data],3,FALSE)</f>
        <v>100045795-1</v>
      </c>
      <c r="C1462" s="261" t="str">
        <f t="shared" si="48"/>
        <v>Woodside Energy (Trinidad Block 14) Limited</v>
      </c>
      <c r="E1462" s="221" t="s">
        <v>2085</v>
      </c>
      <c r="F1462" s="220" t="s">
        <v>996</v>
      </c>
      <c r="G1462" s="220" t="s">
        <v>996</v>
      </c>
      <c r="H1462" s="261" t="str">
        <f>Table10[[#This Row],[Company]]</f>
        <v>Woodside Energy (Trinidad Block 14) Limited</v>
      </c>
      <c r="I1462" s="220" t="s">
        <v>1199</v>
      </c>
      <c r="J1462" s="222">
        <f>'[20]WET Block 14'!$E21/[4]Sheet1!$D$367</f>
        <v>0</v>
      </c>
      <c r="K1462" s="220" t="s">
        <v>999</v>
      </c>
      <c r="L1462" s="255">
        <v>0</v>
      </c>
    </row>
    <row r="1463" spans="2:12" s="220" customFormat="1" ht="15.5" x14ac:dyDescent="0.4">
      <c r="B1463" s="220" t="str">
        <f>VLOOKUP(C1463,[1]!Companies[#Data],3,FALSE)</f>
        <v>100045795-1</v>
      </c>
      <c r="C1463" s="261" t="str">
        <f t="shared" si="48"/>
        <v>Woodside Energy (Trinidad Block 14) Limited</v>
      </c>
      <c r="E1463" s="221" t="s">
        <v>2107</v>
      </c>
      <c r="F1463" s="220" t="s">
        <v>996</v>
      </c>
      <c r="G1463" s="220" t="s">
        <v>996</v>
      </c>
      <c r="H1463" s="261" t="str">
        <f>Table10[[#This Row],[Company]]</f>
        <v>Woodside Energy (Trinidad Block 14) Limited</v>
      </c>
      <c r="I1463" s="220" t="s">
        <v>1199</v>
      </c>
      <c r="J1463" s="222">
        <f>'[20]WET Block 14'!$E22/[4]Sheet1!$D$367</f>
        <v>0</v>
      </c>
      <c r="K1463" s="220" t="s">
        <v>999</v>
      </c>
      <c r="L1463" s="255">
        <v>0</v>
      </c>
    </row>
    <row r="1464" spans="2:12" s="220" customFormat="1" ht="15.5" x14ac:dyDescent="0.4">
      <c r="B1464" s="220" t="str">
        <f>VLOOKUP(C1464,[1]!Companies[#Data],3,FALSE)</f>
        <v>100045795-1</v>
      </c>
      <c r="C1464" s="261" t="str">
        <f t="shared" si="48"/>
        <v>Woodside Energy (Trinidad Block 14) Limited</v>
      </c>
      <c r="E1464" s="221" t="s">
        <v>2075</v>
      </c>
      <c r="F1464" s="220" t="s">
        <v>996</v>
      </c>
      <c r="G1464" s="220" t="s">
        <v>996</v>
      </c>
      <c r="H1464" s="261" t="str">
        <f>Table10[[#This Row],[Company]]</f>
        <v>Woodside Energy (Trinidad Block 14) Limited</v>
      </c>
      <c r="I1464" s="220" t="s">
        <v>1199</v>
      </c>
      <c r="J1464" s="222">
        <f>'[20]WET Block 14'!$E23/[4]Sheet1!$D$367</f>
        <v>0</v>
      </c>
      <c r="K1464" s="220" t="s">
        <v>999</v>
      </c>
      <c r="L1464" s="255">
        <v>0</v>
      </c>
    </row>
    <row r="1465" spans="2:12" s="220" customFormat="1" ht="15.5" x14ac:dyDescent="0.4">
      <c r="B1465" s="220" t="str">
        <f>VLOOKUP(C1465,[1]!Companies[#Data],3,FALSE)</f>
        <v>100045795-1</v>
      </c>
      <c r="C1465" s="261" t="str">
        <f t="shared" si="48"/>
        <v>Woodside Energy (Trinidad Block 14) Limited</v>
      </c>
      <c r="E1465" s="221" t="s">
        <v>2076</v>
      </c>
      <c r="F1465" s="220" t="s">
        <v>996</v>
      </c>
      <c r="G1465" s="220" t="s">
        <v>996</v>
      </c>
      <c r="H1465" s="261" t="str">
        <f>Table10[[#This Row],[Company]]</f>
        <v>Woodside Energy (Trinidad Block 14) Limited</v>
      </c>
      <c r="I1465" s="220" t="s">
        <v>1199</v>
      </c>
      <c r="J1465" s="222">
        <f>'[20]WET Block 14'!$E24/[4]Sheet1!$D$367</f>
        <v>0</v>
      </c>
      <c r="K1465" s="220" t="s">
        <v>999</v>
      </c>
      <c r="L1465" s="255">
        <v>0</v>
      </c>
    </row>
    <row r="1466" spans="2:12" s="220" customFormat="1" ht="15.5" x14ac:dyDescent="0.4">
      <c r="B1466" s="220" t="str">
        <f>VLOOKUP(C1466,[1]!Companies[#Data],3,FALSE)</f>
        <v>100045795-1</v>
      </c>
      <c r="C1466" s="261" t="str">
        <f t="shared" si="48"/>
        <v>Woodside Energy (Trinidad Block 14) Limited</v>
      </c>
      <c r="E1466" s="221" t="s">
        <v>2059</v>
      </c>
      <c r="F1466" s="220" t="s">
        <v>996</v>
      </c>
      <c r="G1466" s="220" t="s">
        <v>996</v>
      </c>
      <c r="H1466" s="261" t="str">
        <f>Table10[[#This Row],[Company]]</f>
        <v>Woodside Energy (Trinidad Block 14) Limited</v>
      </c>
      <c r="I1466" s="220" t="s">
        <v>1199</v>
      </c>
      <c r="J1466" s="222">
        <f>'[20]WET Block 14'!$E28/[4]Sheet1!$D$367</f>
        <v>0</v>
      </c>
      <c r="K1466" s="220" t="s">
        <v>999</v>
      </c>
      <c r="L1466" s="255">
        <v>0</v>
      </c>
    </row>
    <row r="1467" spans="2:12" s="220" customFormat="1" ht="15.5" x14ac:dyDescent="0.4">
      <c r="B1467" s="220" t="str">
        <f>VLOOKUP(C1467,[1]!Companies[#Data],3,FALSE)</f>
        <v>100045795-1</v>
      </c>
      <c r="C1467" s="261" t="str">
        <f t="shared" si="48"/>
        <v>Woodside Energy (Trinidad Block 14) Limited</v>
      </c>
      <c r="E1467" s="221" t="s">
        <v>2108</v>
      </c>
      <c r="F1467" s="220" t="s">
        <v>996</v>
      </c>
      <c r="G1467" s="220" t="s">
        <v>996</v>
      </c>
      <c r="H1467" s="261" t="str">
        <f>Table10[[#This Row],[Company]]</f>
        <v>Woodside Energy (Trinidad Block 14) Limited</v>
      </c>
      <c r="I1467" s="220" t="s">
        <v>1199</v>
      </c>
      <c r="J1467" s="222">
        <f>'[20]WET Block 14'!$E29/[4]Sheet1!$D$367</f>
        <v>0</v>
      </c>
      <c r="K1467" s="220" t="s">
        <v>999</v>
      </c>
      <c r="L1467" s="255">
        <v>0</v>
      </c>
    </row>
    <row r="1468" spans="2:12" s="220" customFormat="1" ht="15.5" x14ac:dyDescent="0.4">
      <c r="B1468" s="220" t="str">
        <f>VLOOKUP(C1468,[1]!Companies[#Data],3,FALSE)</f>
        <v>100045795-1</v>
      </c>
      <c r="C1468" s="261" t="str">
        <f t="shared" si="48"/>
        <v>Woodside Energy (Trinidad Block 14) Limited</v>
      </c>
      <c r="E1468" s="221" t="s">
        <v>2083</v>
      </c>
      <c r="F1468" s="220" t="s">
        <v>996</v>
      </c>
      <c r="G1468" s="220" t="s">
        <v>996</v>
      </c>
      <c r="H1468" s="261" t="str">
        <f>Table10[[#This Row],[Company]]</f>
        <v>Woodside Energy (Trinidad Block 14) Limited</v>
      </c>
      <c r="I1468" s="220" t="s">
        <v>1199</v>
      </c>
      <c r="J1468" s="222">
        <f>'[20]WET Block 14'!$E30/[4]Sheet1!$D$367</f>
        <v>403352.34295892681</v>
      </c>
      <c r="K1468" s="220" t="s">
        <v>999</v>
      </c>
      <c r="L1468" s="255">
        <v>0</v>
      </c>
    </row>
    <row r="1469" spans="2:12" s="220" customFormat="1" ht="15.5" x14ac:dyDescent="0.4">
      <c r="B1469" s="220" t="str">
        <f>VLOOKUP(C1469,[1]!Companies[#Data],3,FALSE)</f>
        <v>100045795-1</v>
      </c>
      <c r="C1469" s="261" t="str">
        <f t="shared" si="48"/>
        <v>Woodside Energy (Trinidad Block 14) Limited</v>
      </c>
      <c r="E1469" s="221" t="s">
        <v>2109</v>
      </c>
      <c r="F1469" s="220" t="s">
        <v>996</v>
      </c>
      <c r="G1469" s="220" t="s">
        <v>996</v>
      </c>
      <c r="H1469" s="261" t="str">
        <f>Table10[[#This Row],[Company]]</f>
        <v>Woodside Energy (Trinidad Block 14) Limited</v>
      </c>
      <c r="I1469" s="220" t="s">
        <v>1199</v>
      </c>
      <c r="J1469" s="222">
        <f>'[20]WET Block 14'!$E31/[4]Sheet1!$D$367</f>
        <v>0</v>
      </c>
      <c r="K1469" s="220" t="s">
        <v>999</v>
      </c>
      <c r="L1469" s="255">
        <v>0</v>
      </c>
    </row>
    <row r="1470" spans="2:12" s="220" customFormat="1" ht="15.5" x14ac:dyDescent="0.4">
      <c r="B1470" s="220" t="str">
        <f>VLOOKUP(C1470,[1]!Companies[#Data],3,FALSE)</f>
        <v>100045795-1</v>
      </c>
      <c r="C1470" s="261" t="str">
        <f t="shared" si="48"/>
        <v>Woodside Energy (Trinidad Block 14) Limited</v>
      </c>
      <c r="E1470" s="221" t="s">
        <v>2073</v>
      </c>
      <c r="F1470" s="220" t="s">
        <v>996</v>
      </c>
      <c r="G1470" s="220" t="s">
        <v>996</v>
      </c>
      <c r="H1470" s="261" t="str">
        <f>Table10[[#This Row],[Company]]</f>
        <v>Woodside Energy (Trinidad Block 14) Limited</v>
      </c>
      <c r="I1470" s="220" t="s">
        <v>1199</v>
      </c>
      <c r="J1470" s="222">
        <f>'[20]WET Block 14'!$E32/[4]Sheet1!$D$367</f>
        <v>0</v>
      </c>
      <c r="K1470" s="220" t="s">
        <v>999</v>
      </c>
      <c r="L1470" s="255">
        <v>0</v>
      </c>
    </row>
    <row r="1471" spans="2:12" s="220" customFormat="1" ht="31" x14ac:dyDescent="0.4">
      <c r="B1471" s="220" t="str">
        <f>VLOOKUP(C1471,[1]!Companies[#Data],3,FALSE)</f>
        <v>100045795-1</v>
      </c>
      <c r="C1471" s="261" t="str">
        <f t="shared" si="48"/>
        <v>Woodside Energy (Trinidad Block 14) Limited</v>
      </c>
      <c r="E1471" s="221" t="s">
        <v>2062</v>
      </c>
      <c r="F1471" s="220" t="s">
        <v>996</v>
      </c>
      <c r="G1471" s="220" t="s">
        <v>996</v>
      </c>
      <c r="H1471" s="261" t="str">
        <f>Table10[[#This Row],[Company]]</f>
        <v>Woodside Energy (Trinidad Block 14) Limited</v>
      </c>
      <c r="I1471" s="220" t="s">
        <v>1199</v>
      </c>
      <c r="J1471" s="222">
        <f>'[20]WET Block 14'!$E33/[4]Sheet1!$D$367</f>
        <v>0</v>
      </c>
      <c r="K1471" s="220" t="s">
        <v>999</v>
      </c>
      <c r="L1471" s="255">
        <v>0</v>
      </c>
    </row>
    <row r="1472" spans="2:12" s="220" customFormat="1" ht="15.5" x14ac:dyDescent="0.4">
      <c r="B1472" s="220" t="str">
        <f>VLOOKUP(C1472,[1]!Companies[#Data],3,FALSE)</f>
        <v>100045795-1</v>
      </c>
      <c r="C1472" s="261" t="str">
        <f t="shared" si="48"/>
        <v>Woodside Energy (Trinidad Block 14) Limited</v>
      </c>
      <c r="E1472" s="221" t="s">
        <v>2110</v>
      </c>
      <c r="F1472" s="220" t="s">
        <v>996</v>
      </c>
      <c r="G1472" s="220" t="s">
        <v>996</v>
      </c>
      <c r="H1472" s="261" t="str">
        <f>Table10[[#This Row],[Company]]</f>
        <v>Woodside Energy (Trinidad Block 14) Limited</v>
      </c>
      <c r="I1472" s="220" t="s">
        <v>1199</v>
      </c>
      <c r="J1472" s="222">
        <f>'[20]WET Block 14'!$E34/[4]Sheet1!$D$367</f>
        <v>0</v>
      </c>
      <c r="K1472" s="220" t="s">
        <v>999</v>
      </c>
      <c r="L1472" s="255">
        <v>0</v>
      </c>
    </row>
    <row r="1473" spans="2:12" s="220" customFormat="1" ht="15.5" x14ac:dyDescent="0.4">
      <c r="B1473" s="220" t="str">
        <f>VLOOKUP(C1473,[1]!Companies[#Data],3,FALSE)</f>
        <v>100045795-1</v>
      </c>
      <c r="C1473" s="261" t="str">
        <f t="shared" si="48"/>
        <v>Woodside Energy (Trinidad Block 14) Limited</v>
      </c>
      <c r="E1473" s="221" t="s">
        <v>2111</v>
      </c>
      <c r="F1473" s="220" t="s">
        <v>996</v>
      </c>
      <c r="G1473" s="220" t="s">
        <v>996</v>
      </c>
      <c r="H1473" s="261" t="str">
        <f>Table10[[#This Row],[Company]]</f>
        <v>Woodside Energy (Trinidad Block 14) Limited</v>
      </c>
      <c r="I1473" s="220" t="s">
        <v>1199</v>
      </c>
      <c r="J1473" s="222">
        <f>'[20]WET Block 14'!$E35/[4]Sheet1!$D$367</f>
        <v>0</v>
      </c>
      <c r="K1473" s="220" t="s">
        <v>999</v>
      </c>
      <c r="L1473" s="255">
        <v>0</v>
      </c>
    </row>
    <row r="1474" spans="2:12" s="220" customFormat="1" ht="15.5" x14ac:dyDescent="0.4">
      <c r="B1474" s="220" t="str">
        <f>VLOOKUP(C1474,[1]!Companies[#Data],3,FALSE)</f>
        <v>100045795-1</v>
      </c>
      <c r="C1474" s="261" t="str">
        <f t="shared" si="48"/>
        <v>Woodside Energy (Trinidad Block 14) Limited</v>
      </c>
      <c r="E1474" s="221" t="s">
        <v>2112</v>
      </c>
      <c r="F1474" s="220" t="s">
        <v>996</v>
      </c>
      <c r="G1474" s="220" t="s">
        <v>996</v>
      </c>
      <c r="H1474" s="261" t="str">
        <f>Table10[[#This Row],[Company]]</f>
        <v>Woodside Energy (Trinidad Block 14) Limited</v>
      </c>
      <c r="I1474" s="220" t="s">
        <v>1199</v>
      </c>
      <c r="J1474" s="222">
        <f>'[20]WET Block 14'!$E36/[4]Sheet1!$D$367</f>
        <v>0</v>
      </c>
      <c r="K1474" s="220" t="s">
        <v>999</v>
      </c>
      <c r="L1474" s="255">
        <v>0</v>
      </c>
    </row>
    <row r="1475" spans="2:12" s="220" customFormat="1" ht="15.5" x14ac:dyDescent="0.4">
      <c r="B1475" s="220" t="str">
        <f>VLOOKUP(C1475,[1]!Companies[#Data],3,FALSE)</f>
        <v>100045795-1</v>
      </c>
      <c r="C1475" s="261" t="str">
        <f t="shared" si="48"/>
        <v>Woodside Energy (Trinidad Block 14) Limited</v>
      </c>
      <c r="E1475" s="221" t="s">
        <v>2113</v>
      </c>
      <c r="F1475" s="220" t="s">
        <v>996</v>
      </c>
      <c r="G1475" s="220" t="s">
        <v>996</v>
      </c>
      <c r="H1475" s="261" t="str">
        <f>Table10[[#This Row],[Company]]</f>
        <v>Woodside Energy (Trinidad Block 14) Limited</v>
      </c>
      <c r="I1475" s="220" t="s">
        <v>1199</v>
      </c>
      <c r="J1475" s="222">
        <f>'[20]WET Block 14'!$E37/[4]Sheet1!$D$367</f>
        <v>0</v>
      </c>
      <c r="K1475" s="220" t="s">
        <v>999</v>
      </c>
      <c r="L1475" s="255">
        <v>0</v>
      </c>
    </row>
    <row r="1476" spans="2:12" s="220" customFormat="1" ht="15.5" x14ac:dyDescent="0.4">
      <c r="B1476" s="220" t="str">
        <f>VLOOKUP(C1476,[1]!Companies[#Data],3,FALSE)</f>
        <v>100045795-1</v>
      </c>
      <c r="C1476" s="261" t="str">
        <f t="shared" si="48"/>
        <v>Woodside Energy (Trinidad Block 14) Limited</v>
      </c>
      <c r="E1476" s="221" t="s">
        <v>2074</v>
      </c>
      <c r="F1476" s="220" t="s">
        <v>996</v>
      </c>
      <c r="G1476" s="220" t="s">
        <v>996</v>
      </c>
      <c r="H1476" s="261" t="str">
        <f>Table10[[#This Row],[Company]]</f>
        <v>Woodside Energy (Trinidad Block 14) Limited</v>
      </c>
      <c r="I1476" s="220" t="s">
        <v>1199</v>
      </c>
      <c r="J1476" s="222">
        <f>'[20]WET Block 14'!$E38/[4]Sheet1!$D$367</f>
        <v>444674.70716251258</v>
      </c>
      <c r="K1476" s="220" t="s">
        <v>999</v>
      </c>
      <c r="L1476" s="255">
        <v>0</v>
      </c>
    </row>
    <row r="1477" spans="2:12" s="220" customFormat="1" ht="15.5" x14ac:dyDescent="0.4">
      <c r="B1477" s="220" t="str">
        <f>VLOOKUP(C1477,[1]!Companies[#Data],3,FALSE)</f>
        <v>100045795-1</v>
      </c>
      <c r="C1477" s="261" t="str">
        <f t="shared" si="48"/>
        <v>Woodside Energy (Trinidad Block 14) Limited</v>
      </c>
      <c r="E1477" s="221" t="s">
        <v>2064</v>
      </c>
      <c r="F1477" s="220" t="s">
        <v>996</v>
      </c>
      <c r="G1477" s="220" t="s">
        <v>996</v>
      </c>
      <c r="H1477" s="261" t="str">
        <f>Table10[[#This Row],[Company]]</f>
        <v>Woodside Energy (Trinidad Block 14) Limited</v>
      </c>
      <c r="I1477" s="220" t="s">
        <v>1199</v>
      </c>
      <c r="J1477" s="222">
        <f>'[20]WET Block 14'!$E39/[4]Sheet1!$D$367</f>
        <v>177869.88286500503</v>
      </c>
      <c r="K1477" s="220" t="s">
        <v>999</v>
      </c>
      <c r="L1477" s="255">
        <v>0</v>
      </c>
    </row>
    <row r="1478" spans="2:12" s="220" customFormat="1" ht="15.5" x14ac:dyDescent="0.4">
      <c r="B1478" s="220" t="str">
        <f>VLOOKUP(C1478,[1]!Companies[#Data],3,FALSE)</f>
        <v>100045795-1</v>
      </c>
      <c r="C1478" s="261" t="str">
        <f t="shared" si="48"/>
        <v>Woodside Energy (Trinidad Block 14) Limited</v>
      </c>
      <c r="E1478" s="221" t="s">
        <v>2065</v>
      </c>
      <c r="F1478" s="220" t="s">
        <v>996</v>
      </c>
      <c r="G1478" s="220" t="s">
        <v>996</v>
      </c>
      <c r="H1478" s="261" t="str">
        <f>Table10[[#This Row],[Company]]</f>
        <v>Woodside Energy (Trinidad Block 14) Limited</v>
      </c>
      <c r="I1478" s="220" t="s">
        <v>1199</v>
      </c>
      <c r="J1478" s="222">
        <f>'[20]WET Block 14'!$E40/[4]Sheet1!$D$367</f>
        <v>177869.88286500503</v>
      </c>
      <c r="K1478" s="220" t="s">
        <v>999</v>
      </c>
      <c r="L1478" s="255">
        <v>0</v>
      </c>
    </row>
    <row r="1479" spans="2:12" s="220" customFormat="1" ht="15.5" x14ac:dyDescent="0.4">
      <c r="B1479" s="220" t="str">
        <f>VLOOKUP(C1479,[1]!Companies[#Data],3,FALSE)</f>
        <v>100045795-1</v>
      </c>
      <c r="C1479" s="261" t="str">
        <f t="shared" si="48"/>
        <v>Woodside Energy (Trinidad Block 14) Limited</v>
      </c>
      <c r="E1479" s="221" t="s">
        <v>2114</v>
      </c>
      <c r="F1479" s="220" t="s">
        <v>996</v>
      </c>
      <c r="G1479" s="220" t="s">
        <v>996</v>
      </c>
      <c r="H1479" s="261" t="str">
        <f>Table10[[#This Row],[Company]]</f>
        <v>Woodside Energy (Trinidad Block 14) Limited</v>
      </c>
      <c r="I1479" s="220" t="s">
        <v>1199</v>
      </c>
      <c r="J1479" s="222">
        <f>'[20]WET Block 14'!$E41/[4]Sheet1!$D$367</f>
        <v>0</v>
      </c>
      <c r="K1479" s="220" t="s">
        <v>999</v>
      </c>
      <c r="L1479" s="255">
        <v>0</v>
      </c>
    </row>
    <row r="1480" spans="2:12" s="220" customFormat="1" ht="15.5" x14ac:dyDescent="0.4">
      <c r="B1480" s="220" t="str">
        <f>VLOOKUP(C1480,[1]!Companies[#Data],3,FALSE)</f>
        <v>100045795-1</v>
      </c>
      <c r="C1480" s="261" t="str">
        <f t="shared" si="48"/>
        <v>Woodside Energy (Trinidad Block 14) Limited</v>
      </c>
      <c r="E1480" s="221" t="s">
        <v>2069</v>
      </c>
      <c r="F1480" s="220" t="s">
        <v>996</v>
      </c>
      <c r="G1480" s="220" t="s">
        <v>996</v>
      </c>
      <c r="H1480" s="261" t="str">
        <f>Table10[[#This Row],[Company]]</f>
        <v>Woodside Energy (Trinidad Block 14) Limited</v>
      </c>
      <c r="I1480" s="220" t="s">
        <v>1199</v>
      </c>
      <c r="J1480" s="222">
        <f>'[20]WET Block 14'!$E42/[4]Sheet1!$D$367</f>
        <v>0</v>
      </c>
      <c r="K1480" s="220" t="s">
        <v>999</v>
      </c>
      <c r="L1480" s="255">
        <v>0</v>
      </c>
    </row>
    <row r="1481" spans="2:12" s="220" customFormat="1" ht="15.5" x14ac:dyDescent="0.4">
      <c r="B1481" s="220" t="str">
        <f>VLOOKUP(C1481,[1]!Companies[#Data],3,FALSE)</f>
        <v>100045795-1</v>
      </c>
      <c r="C1481" s="261" t="str">
        <f t="shared" si="48"/>
        <v>Woodside Energy (Trinidad Block 14) Limited</v>
      </c>
      <c r="E1481" s="221" t="s">
        <v>2070</v>
      </c>
      <c r="F1481" s="220" t="s">
        <v>996</v>
      </c>
      <c r="G1481" s="220" t="s">
        <v>996</v>
      </c>
      <c r="H1481" s="261" t="str">
        <f>Table10[[#This Row],[Company]]</f>
        <v>Woodside Energy (Trinidad Block 14) Limited</v>
      </c>
      <c r="I1481" s="220" t="s">
        <v>1199</v>
      </c>
      <c r="J1481" s="222">
        <f>'[20]WET Block 14'!$E43/[4]Sheet1!$D$367</f>
        <v>148224.9023875042</v>
      </c>
      <c r="K1481" s="220" t="s">
        <v>999</v>
      </c>
      <c r="L1481" s="255">
        <v>0</v>
      </c>
    </row>
    <row r="1482" spans="2:12" s="220" customFormat="1" ht="15.5" x14ac:dyDescent="0.4">
      <c r="B1482" s="220" t="str">
        <f>VLOOKUP(C1482,[1]!Companies[#Data],3,FALSE)</f>
        <v>100045795-1</v>
      </c>
      <c r="C1482" s="261" t="str">
        <f t="shared" si="48"/>
        <v>Woodside Energy (Trinidad Block 14) Limited</v>
      </c>
      <c r="E1482" s="221" t="s">
        <v>2115</v>
      </c>
      <c r="F1482" s="220" t="s">
        <v>996</v>
      </c>
      <c r="G1482" s="220" t="s">
        <v>996</v>
      </c>
      <c r="H1482" s="261" t="str">
        <f>Table10[[#This Row],[Company]]</f>
        <v>Woodside Energy (Trinidad Block 14) Limited</v>
      </c>
      <c r="I1482" s="220" t="s">
        <v>1199</v>
      </c>
      <c r="J1482" s="222">
        <f>'[20]WET Block 14'!$E44/[4]Sheet1!$D$367</f>
        <v>0</v>
      </c>
      <c r="K1482" s="220" t="s">
        <v>999</v>
      </c>
      <c r="L1482" s="255">
        <v>0</v>
      </c>
    </row>
    <row r="1483" spans="2:12" s="220" customFormat="1" ht="15.5" x14ac:dyDescent="0.4">
      <c r="B1483" s="220" t="str">
        <f>VLOOKUP(C1483,[1]!Companies[#Data],3,FALSE)</f>
        <v>100045795-1</v>
      </c>
      <c r="C1483" s="261" t="str">
        <f t="shared" si="48"/>
        <v>Woodside Energy (Trinidad Block 14) Limited</v>
      </c>
      <c r="E1483" s="221" t="s">
        <v>2072</v>
      </c>
      <c r="F1483" s="220" t="s">
        <v>996</v>
      </c>
      <c r="G1483" s="220" t="s">
        <v>996</v>
      </c>
      <c r="H1483" s="261" t="str">
        <f>Table10[[#This Row],[Company]]</f>
        <v>Woodside Energy (Trinidad Block 14) Limited</v>
      </c>
      <c r="I1483" s="220" t="s">
        <v>1199</v>
      </c>
      <c r="J1483" s="222">
        <f>'[20]WET Block 14'!$E45/[4]Sheet1!$D$367</f>
        <v>0</v>
      </c>
      <c r="K1483" s="220" t="s">
        <v>999</v>
      </c>
      <c r="L1483" s="255">
        <v>0</v>
      </c>
    </row>
    <row r="1484" spans="2:12" s="220" customFormat="1" ht="15.5" x14ac:dyDescent="0.4">
      <c r="B1484" s="220" t="str">
        <f>VLOOKUP(C1484,[1]!Companies[#Data],3,FALSE)</f>
        <v>100045795-1</v>
      </c>
      <c r="C1484" s="261" t="str">
        <f t="shared" si="48"/>
        <v>Woodside Energy (Trinidad Block 14) Limited</v>
      </c>
      <c r="E1484" s="221" t="s">
        <v>2116</v>
      </c>
      <c r="F1484" s="220" t="s">
        <v>996</v>
      </c>
      <c r="G1484" s="220" t="s">
        <v>996</v>
      </c>
      <c r="H1484" s="261" t="str">
        <f>Table10[[#This Row],[Company]]</f>
        <v>Woodside Energy (Trinidad Block 14) Limited</v>
      </c>
      <c r="I1484" s="220" t="s">
        <v>1199</v>
      </c>
      <c r="J1484" s="222">
        <f>'[20]WET Block 14'!$E$50/[4]Sheet1!$D$367</f>
        <v>0</v>
      </c>
      <c r="K1484" s="220" t="s">
        <v>999</v>
      </c>
      <c r="L1484" s="255">
        <v>0</v>
      </c>
    </row>
    <row r="1485" spans="2:12" s="220" customFormat="1" ht="15.5" x14ac:dyDescent="0.4">
      <c r="B1485" s="220" t="str">
        <f>VLOOKUP(C1485,[1]!Companies[#Data],3,FALSE)</f>
        <v>100041988-5</v>
      </c>
      <c r="C1485" s="261" t="str">
        <f>'[1]Part 3 - Reporting entities'!B76</f>
        <v xml:space="preserve">Woodside Energy (Trinidad Block 23A) Limited </v>
      </c>
      <c r="E1485" s="221" t="s">
        <v>2082</v>
      </c>
      <c r="F1485" s="220" t="s">
        <v>996</v>
      </c>
      <c r="G1485" s="220" t="s">
        <v>996</v>
      </c>
      <c r="H1485" s="261" t="str">
        <f>Table10[[#This Row],[Company]]</f>
        <v xml:space="preserve">Woodside Energy (Trinidad Block 23A) Limited </v>
      </c>
      <c r="I1485" s="220" t="s">
        <v>1199</v>
      </c>
      <c r="J1485" s="222">
        <f>'[20]WET Block 23A'!$E14/[4]Sheet1!$D$367</f>
        <v>0</v>
      </c>
      <c r="K1485" s="220" t="s">
        <v>999</v>
      </c>
      <c r="L1485" s="255">
        <v>0</v>
      </c>
    </row>
    <row r="1486" spans="2:12" s="220" customFormat="1" ht="15.5" x14ac:dyDescent="0.4">
      <c r="B1486" s="220" t="str">
        <f>VLOOKUP(C1486,[1]!Companies[#Data],3,FALSE)</f>
        <v>100041988-5</v>
      </c>
      <c r="C1486" s="261" t="str">
        <f>C1485</f>
        <v xml:space="preserve">Woodside Energy (Trinidad Block 23A) Limited </v>
      </c>
      <c r="E1486" s="221" t="s">
        <v>2050</v>
      </c>
      <c r="F1486" s="220" t="s">
        <v>996</v>
      </c>
      <c r="G1486" s="220" t="s">
        <v>996</v>
      </c>
      <c r="H1486" s="261" t="str">
        <f>Table10[[#This Row],[Company]]</f>
        <v xml:space="preserve">Woodside Energy (Trinidad Block 23A) Limited </v>
      </c>
      <c r="I1486" s="220" t="s">
        <v>1199</v>
      </c>
      <c r="J1486" s="222">
        <f>'[20]WET Block 23A'!$E15/[4]Sheet1!$D$367</f>
        <v>0</v>
      </c>
      <c r="K1486" s="220" t="s">
        <v>999</v>
      </c>
      <c r="L1486" s="255">
        <v>0</v>
      </c>
    </row>
    <row r="1487" spans="2:12" s="220" customFormat="1" ht="15.5" x14ac:dyDescent="0.4">
      <c r="B1487" s="220" t="str">
        <f>VLOOKUP(C1487,[1]!Companies[#Data],3,FALSE)</f>
        <v>100041988-5</v>
      </c>
      <c r="C1487" s="261" t="str">
        <f t="shared" ref="C1487:C1514" si="49">C1486</f>
        <v xml:space="preserve">Woodside Energy (Trinidad Block 23A) Limited </v>
      </c>
      <c r="E1487" s="221" t="s">
        <v>2051</v>
      </c>
      <c r="F1487" s="220" t="s">
        <v>996</v>
      </c>
      <c r="G1487" s="220" t="s">
        <v>996</v>
      </c>
      <c r="H1487" s="261" t="str">
        <f>Table10[[#This Row],[Company]]</f>
        <v xml:space="preserve">Woodside Energy (Trinidad Block 23A) Limited </v>
      </c>
      <c r="I1487" s="220" t="s">
        <v>1199</v>
      </c>
      <c r="J1487" s="222">
        <f>'[20]WET Block 23A'!$E16/[4]Sheet1!$D$367</f>
        <v>0</v>
      </c>
      <c r="K1487" s="220" t="s">
        <v>999</v>
      </c>
      <c r="L1487" s="255">
        <v>0</v>
      </c>
    </row>
    <row r="1488" spans="2:12" s="220" customFormat="1" ht="15.5" x14ac:dyDescent="0.4">
      <c r="B1488" s="220" t="str">
        <f>VLOOKUP(C1488,[1]!Companies[#Data],3,FALSE)</f>
        <v>100041988-5</v>
      </c>
      <c r="C1488" s="261" t="str">
        <f t="shared" si="49"/>
        <v xml:space="preserve">Woodside Energy (Trinidad Block 23A) Limited </v>
      </c>
      <c r="E1488" s="221" t="s">
        <v>2049</v>
      </c>
      <c r="F1488" s="220" t="s">
        <v>996</v>
      </c>
      <c r="G1488" s="220" t="s">
        <v>996</v>
      </c>
      <c r="H1488" s="261" t="str">
        <f>Table10[[#This Row],[Company]]</f>
        <v xml:space="preserve">Woodside Energy (Trinidad Block 23A) Limited </v>
      </c>
      <c r="I1488" s="220" t="s">
        <v>1199</v>
      </c>
      <c r="J1488" s="222">
        <f>'[20]WET Block 23A'!$E17/[4]Sheet1!$D$367</f>
        <v>0</v>
      </c>
      <c r="K1488" s="220" t="s">
        <v>999</v>
      </c>
      <c r="L1488" s="255">
        <v>0</v>
      </c>
    </row>
    <row r="1489" spans="2:12" s="220" customFormat="1" ht="15.5" x14ac:dyDescent="0.4">
      <c r="B1489" s="220" t="str">
        <f>VLOOKUP(C1489,[1]!Companies[#Data],3,FALSE)</f>
        <v>100041988-5</v>
      </c>
      <c r="C1489" s="261" t="str">
        <f t="shared" si="49"/>
        <v xml:space="preserve">Woodside Energy (Trinidad Block 23A) Limited </v>
      </c>
      <c r="E1489" s="221" t="s">
        <v>2057</v>
      </c>
      <c r="F1489" s="220" t="s">
        <v>996</v>
      </c>
      <c r="G1489" s="220" t="s">
        <v>996</v>
      </c>
      <c r="H1489" s="261" t="str">
        <f>Table10[[#This Row],[Company]]</f>
        <v xml:space="preserve">Woodside Energy (Trinidad Block 23A) Limited </v>
      </c>
      <c r="I1489" s="220" t="s">
        <v>1199</v>
      </c>
      <c r="J1489" s="222">
        <f>'[20]WET Block 23A'!$E18/[4]Sheet1!$D$367</f>
        <v>1127.4337627113828</v>
      </c>
      <c r="K1489" s="220" t="s">
        <v>999</v>
      </c>
      <c r="L1489" s="255">
        <v>0</v>
      </c>
    </row>
    <row r="1490" spans="2:12" s="220" customFormat="1" ht="15.5" x14ac:dyDescent="0.4">
      <c r="B1490" s="220" t="str">
        <f>VLOOKUP(C1490,[1]!Companies[#Data],3,FALSE)</f>
        <v>100041988-5</v>
      </c>
      <c r="C1490" s="261" t="str">
        <f t="shared" si="49"/>
        <v xml:space="preserve">Woodside Energy (Trinidad Block 23A) Limited </v>
      </c>
      <c r="E1490" s="221" t="s">
        <v>2054</v>
      </c>
      <c r="F1490" s="220" t="s">
        <v>996</v>
      </c>
      <c r="G1490" s="220" t="s">
        <v>996</v>
      </c>
      <c r="H1490" s="261" t="str">
        <f>Table10[[#This Row],[Company]]</f>
        <v xml:space="preserve">Woodside Energy (Trinidad Block 23A) Limited </v>
      </c>
      <c r="I1490" s="220" t="s">
        <v>1199</v>
      </c>
      <c r="J1490" s="222">
        <f>'[20]WET Block 23A'!$E19/[4]Sheet1!$D$367</f>
        <v>0</v>
      </c>
      <c r="K1490" s="220" t="s">
        <v>999</v>
      </c>
      <c r="L1490" s="255">
        <v>0</v>
      </c>
    </row>
    <row r="1491" spans="2:12" s="220" customFormat="1" ht="31" x14ac:dyDescent="0.4">
      <c r="B1491" s="220" t="str">
        <f>VLOOKUP(C1491,[1]!Companies[#Data],3,FALSE)</f>
        <v>100041988-5</v>
      </c>
      <c r="C1491" s="261" t="str">
        <f t="shared" si="49"/>
        <v xml:space="preserve">Woodside Energy (Trinidad Block 23A) Limited </v>
      </c>
      <c r="E1491" s="221" t="s">
        <v>2048</v>
      </c>
      <c r="F1491" s="220" t="s">
        <v>996</v>
      </c>
      <c r="G1491" s="220" t="s">
        <v>996</v>
      </c>
      <c r="H1491" s="261" t="str">
        <f>Table10[[#This Row],[Company]]</f>
        <v xml:space="preserve">Woodside Energy (Trinidad Block 23A) Limited </v>
      </c>
      <c r="I1491" s="220" t="s">
        <v>1199</v>
      </c>
      <c r="J1491" s="222">
        <f>'[20]WET Block 23A'!$E20/[4]Sheet1!$D$367</f>
        <v>0</v>
      </c>
      <c r="K1491" s="220" t="s">
        <v>999</v>
      </c>
      <c r="L1491" s="255">
        <v>0</v>
      </c>
    </row>
    <row r="1492" spans="2:12" s="220" customFormat="1" ht="31" x14ac:dyDescent="0.4">
      <c r="B1492" s="220" t="str">
        <f>VLOOKUP(C1492,[1]!Companies[#Data],3,FALSE)</f>
        <v>100041988-5</v>
      </c>
      <c r="C1492" s="261" t="str">
        <f t="shared" si="49"/>
        <v xml:space="preserve">Woodside Energy (Trinidad Block 23A) Limited </v>
      </c>
      <c r="E1492" s="221" t="s">
        <v>2085</v>
      </c>
      <c r="F1492" s="220" t="s">
        <v>996</v>
      </c>
      <c r="G1492" s="220" t="s">
        <v>996</v>
      </c>
      <c r="H1492" s="261" t="str">
        <f>Table10[[#This Row],[Company]]</f>
        <v xml:space="preserve">Woodside Energy (Trinidad Block 23A) Limited </v>
      </c>
      <c r="I1492" s="220" t="s">
        <v>1199</v>
      </c>
      <c r="J1492" s="222">
        <f>'[20]WET Block 23A'!$E21/[4]Sheet1!$D$367</f>
        <v>0</v>
      </c>
      <c r="K1492" s="220" t="s">
        <v>999</v>
      </c>
      <c r="L1492" s="255">
        <v>0</v>
      </c>
    </row>
    <row r="1493" spans="2:12" s="220" customFormat="1" ht="15.5" x14ac:dyDescent="0.4">
      <c r="B1493" s="220" t="str">
        <f>VLOOKUP(C1493,[1]!Companies[#Data],3,FALSE)</f>
        <v>100041988-5</v>
      </c>
      <c r="C1493" s="261" t="str">
        <f t="shared" si="49"/>
        <v xml:space="preserve">Woodside Energy (Trinidad Block 23A) Limited </v>
      </c>
      <c r="E1493" s="221" t="s">
        <v>2107</v>
      </c>
      <c r="F1493" s="220" t="s">
        <v>996</v>
      </c>
      <c r="G1493" s="220" t="s">
        <v>996</v>
      </c>
      <c r="H1493" s="261" t="str">
        <f>Table10[[#This Row],[Company]]</f>
        <v xml:space="preserve">Woodside Energy (Trinidad Block 23A) Limited </v>
      </c>
      <c r="I1493" s="220" t="s">
        <v>1199</v>
      </c>
      <c r="J1493" s="222">
        <f>'[20]WET Block 23A'!$E22/[4]Sheet1!$D$367</f>
        <v>0</v>
      </c>
      <c r="K1493" s="220" t="s">
        <v>999</v>
      </c>
      <c r="L1493" s="255">
        <v>0</v>
      </c>
    </row>
    <row r="1494" spans="2:12" s="220" customFormat="1" ht="15.5" x14ac:dyDescent="0.4">
      <c r="B1494" s="220" t="str">
        <f>VLOOKUP(C1494,[1]!Companies[#Data],3,FALSE)</f>
        <v>100041988-5</v>
      </c>
      <c r="C1494" s="261" t="str">
        <f t="shared" si="49"/>
        <v xml:space="preserve">Woodside Energy (Trinidad Block 23A) Limited </v>
      </c>
      <c r="E1494" s="221" t="s">
        <v>2075</v>
      </c>
      <c r="F1494" s="220" t="s">
        <v>996</v>
      </c>
      <c r="G1494" s="220" t="s">
        <v>996</v>
      </c>
      <c r="H1494" s="261" t="str">
        <f>Table10[[#This Row],[Company]]</f>
        <v xml:space="preserve">Woodside Energy (Trinidad Block 23A) Limited </v>
      </c>
      <c r="I1494" s="220" t="s">
        <v>1199</v>
      </c>
      <c r="J1494" s="222">
        <f>'[20]WET Block 23A'!$E23/[4]Sheet1!$D$367</f>
        <v>0</v>
      </c>
      <c r="K1494" s="220" t="s">
        <v>999</v>
      </c>
      <c r="L1494" s="255">
        <v>0</v>
      </c>
    </row>
    <row r="1495" spans="2:12" s="220" customFormat="1" ht="15.5" x14ac:dyDescent="0.4">
      <c r="B1495" s="220" t="str">
        <f>VLOOKUP(C1495,[1]!Companies[#Data],3,FALSE)</f>
        <v>100041988-5</v>
      </c>
      <c r="C1495" s="261" t="str">
        <f t="shared" si="49"/>
        <v xml:space="preserve">Woodside Energy (Trinidad Block 23A) Limited </v>
      </c>
      <c r="E1495" s="221" t="s">
        <v>2076</v>
      </c>
      <c r="F1495" s="220" t="s">
        <v>996</v>
      </c>
      <c r="G1495" s="220" t="s">
        <v>996</v>
      </c>
      <c r="H1495" s="261" t="str">
        <f>Table10[[#This Row],[Company]]</f>
        <v xml:space="preserve">Woodside Energy (Trinidad Block 23A) Limited </v>
      </c>
      <c r="I1495" s="220" t="s">
        <v>1199</v>
      </c>
      <c r="J1495" s="222">
        <f>'[20]WET Block 23A'!$E24/[4]Sheet1!$D$367</f>
        <v>0</v>
      </c>
      <c r="K1495" s="220" t="s">
        <v>999</v>
      </c>
      <c r="L1495" s="255">
        <v>0</v>
      </c>
    </row>
    <row r="1496" spans="2:12" s="220" customFormat="1" ht="15.5" x14ac:dyDescent="0.4">
      <c r="B1496" s="220" t="str">
        <f>VLOOKUP(C1496,[1]!Companies[#Data],3,FALSE)</f>
        <v>100041988-5</v>
      </c>
      <c r="C1496" s="261" t="str">
        <f t="shared" si="49"/>
        <v xml:space="preserve">Woodside Energy (Trinidad Block 23A) Limited </v>
      </c>
      <c r="E1496" s="221" t="s">
        <v>2059</v>
      </c>
      <c r="F1496" s="220" t="s">
        <v>996</v>
      </c>
      <c r="G1496" s="220" t="s">
        <v>996</v>
      </c>
      <c r="H1496" s="261" t="str">
        <f>Table10[[#This Row],[Company]]</f>
        <v xml:space="preserve">Woodside Energy (Trinidad Block 23A) Limited </v>
      </c>
      <c r="I1496" s="220" t="s">
        <v>1199</v>
      </c>
      <c r="J1496" s="222">
        <f>'[20]WET Block 23A'!$E28/[4]Sheet1!$D$367</f>
        <v>0</v>
      </c>
      <c r="K1496" s="220" t="s">
        <v>999</v>
      </c>
      <c r="L1496" s="255">
        <v>0</v>
      </c>
    </row>
    <row r="1497" spans="2:12" s="220" customFormat="1" ht="15.5" x14ac:dyDescent="0.4">
      <c r="B1497" s="220" t="str">
        <f>VLOOKUP(C1497,[1]!Companies[#Data],3,FALSE)</f>
        <v>100041988-5</v>
      </c>
      <c r="C1497" s="261" t="str">
        <f t="shared" si="49"/>
        <v xml:space="preserve">Woodside Energy (Trinidad Block 23A) Limited </v>
      </c>
      <c r="E1497" s="221" t="s">
        <v>2108</v>
      </c>
      <c r="F1497" s="220" t="s">
        <v>996</v>
      </c>
      <c r="G1497" s="220" t="s">
        <v>996</v>
      </c>
      <c r="H1497" s="261" t="str">
        <f>Table10[[#This Row],[Company]]</f>
        <v xml:space="preserve">Woodside Energy (Trinidad Block 23A) Limited </v>
      </c>
      <c r="I1497" s="220" t="s">
        <v>1199</v>
      </c>
      <c r="J1497" s="222">
        <f>'[20]WET Block 23A'!$E29/[4]Sheet1!$D$367</f>
        <v>0</v>
      </c>
      <c r="K1497" s="220" t="s">
        <v>999</v>
      </c>
      <c r="L1497" s="255">
        <v>0</v>
      </c>
    </row>
    <row r="1498" spans="2:12" s="220" customFormat="1" ht="15.5" x14ac:dyDescent="0.4">
      <c r="B1498" s="220" t="str">
        <f>VLOOKUP(C1498,[1]!Companies[#Data],3,FALSE)</f>
        <v>100041988-5</v>
      </c>
      <c r="C1498" s="261" t="str">
        <f t="shared" si="49"/>
        <v xml:space="preserve">Woodside Energy (Trinidad Block 23A) Limited </v>
      </c>
      <c r="E1498" s="221" t="s">
        <v>2083</v>
      </c>
      <c r="F1498" s="220" t="s">
        <v>996</v>
      </c>
      <c r="G1498" s="220" t="s">
        <v>996</v>
      </c>
      <c r="H1498" s="261" t="str">
        <f>Table10[[#This Row],[Company]]</f>
        <v xml:space="preserve">Woodside Energy (Trinidad Block 23A) Limited </v>
      </c>
      <c r="I1498" s="220" t="s">
        <v>1199</v>
      </c>
      <c r="J1498" s="222">
        <f>'[20]WET Block 23A'!$E30/[4]Sheet1!$D$367</f>
        <v>0</v>
      </c>
      <c r="K1498" s="220" t="s">
        <v>999</v>
      </c>
      <c r="L1498" s="255">
        <v>0</v>
      </c>
    </row>
    <row r="1499" spans="2:12" s="220" customFormat="1" ht="15.5" x14ac:dyDescent="0.4">
      <c r="B1499" s="220" t="str">
        <f>VLOOKUP(C1499,[1]!Companies[#Data],3,FALSE)</f>
        <v>100041988-5</v>
      </c>
      <c r="C1499" s="261" t="str">
        <f t="shared" si="49"/>
        <v xml:space="preserve">Woodside Energy (Trinidad Block 23A) Limited </v>
      </c>
      <c r="E1499" s="221" t="s">
        <v>2109</v>
      </c>
      <c r="F1499" s="220" t="s">
        <v>996</v>
      </c>
      <c r="G1499" s="220" t="s">
        <v>996</v>
      </c>
      <c r="H1499" s="261" t="str">
        <f>Table10[[#This Row],[Company]]</f>
        <v xml:space="preserve">Woodside Energy (Trinidad Block 23A) Limited </v>
      </c>
      <c r="I1499" s="220" t="s">
        <v>1199</v>
      </c>
      <c r="J1499" s="222">
        <f>'[20]WET Block 23A'!$E31/[4]Sheet1!$D$367</f>
        <v>0</v>
      </c>
      <c r="K1499" s="220" t="s">
        <v>999</v>
      </c>
      <c r="L1499" s="255">
        <v>0</v>
      </c>
    </row>
    <row r="1500" spans="2:12" s="220" customFormat="1" ht="15.5" x14ac:dyDescent="0.4">
      <c r="B1500" s="220" t="str">
        <f>VLOOKUP(C1500,[1]!Companies[#Data],3,FALSE)</f>
        <v>100041988-5</v>
      </c>
      <c r="C1500" s="261" t="str">
        <f t="shared" si="49"/>
        <v xml:space="preserve">Woodside Energy (Trinidad Block 23A) Limited </v>
      </c>
      <c r="E1500" s="221" t="s">
        <v>2073</v>
      </c>
      <c r="F1500" s="220" t="s">
        <v>996</v>
      </c>
      <c r="G1500" s="220" t="s">
        <v>996</v>
      </c>
      <c r="H1500" s="261" t="str">
        <f>Table10[[#This Row],[Company]]</f>
        <v xml:space="preserve">Woodside Energy (Trinidad Block 23A) Limited </v>
      </c>
      <c r="I1500" s="220" t="s">
        <v>1199</v>
      </c>
      <c r="J1500" s="222">
        <f>'[20]WET Block 23A'!$E32/[4]Sheet1!$D$367</f>
        <v>0</v>
      </c>
      <c r="K1500" s="220" t="s">
        <v>999</v>
      </c>
      <c r="L1500" s="255">
        <v>0</v>
      </c>
    </row>
    <row r="1501" spans="2:12" s="220" customFormat="1" ht="31" x14ac:dyDescent="0.4">
      <c r="B1501" s="220" t="str">
        <f>VLOOKUP(C1501,[1]!Companies[#Data],3,FALSE)</f>
        <v>100041988-5</v>
      </c>
      <c r="C1501" s="261" t="str">
        <f t="shared" si="49"/>
        <v xml:space="preserve">Woodside Energy (Trinidad Block 23A) Limited </v>
      </c>
      <c r="E1501" s="221" t="s">
        <v>2062</v>
      </c>
      <c r="F1501" s="220" t="s">
        <v>996</v>
      </c>
      <c r="G1501" s="220" t="s">
        <v>996</v>
      </c>
      <c r="H1501" s="261" t="str">
        <f>Table10[[#This Row],[Company]]</f>
        <v xml:space="preserve">Woodside Energy (Trinidad Block 23A) Limited </v>
      </c>
      <c r="I1501" s="220" t="s">
        <v>1199</v>
      </c>
      <c r="J1501" s="222">
        <f>'[20]WET Block 23A'!$E33/[4]Sheet1!$D$367</f>
        <v>0</v>
      </c>
      <c r="K1501" s="220" t="s">
        <v>999</v>
      </c>
      <c r="L1501" s="255">
        <v>0</v>
      </c>
    </row>
    <row r="1502" spans="2:12" s="220" customFormat="1" ht="15.5" x14ac:dyDescent="0.4">
      <c r="B1502" s="220" t="str">
        <f>VLOOKUP(C1502,[1]!Companies[#Data],3,FALSE)</f>
        <v>100041988-5</v>
      </c>
      <c r="C1502" s="261" t="str">
        <f t="shared" si="49"/>
        <v xml:space="preserve">Woodside Energy (Trinidad Block 23A) Limited </v>
      </c>
      <c r="E1502" s="221" t="s">
        <v>2110</v>
      </c>
      <c r="F1502" s="220" t="s">
        <v>996</v>
      </c>
      <c r="G1502" s="220" t="s">
        <v>996</v>
      </c>
      <c r="H1502" s="261" t="str">
        <f>Table10[[#This Row],[Company]]</f>
        <v xml:space="preserve">Woodside Energy (Trinidad Block 23A) Limited </v>
      </c>
      <c r="I1502" s="220" t="s">
        <v>1199</v>
      </c>
      <c r="J1502" s="222">
        <f>'[20]WET Block 23A'!$E34/[4]Sheet1!$D$367</f>
        <v>0</v>
      </c>
      <c r="K1502" s="220" t="s">
        <v>999</v>
      </c>
      <c r="L1502" s="255">
        <v>0</v>
      </c>
    </row>
    <row r="1503" spans="2:12" s="220" customFormat="1" ht="15.5" x14ac:dyDescent="0.4">
      <c r="B1503" s="220" t="str">
        <f>VLOOKUP(C1503,[1]!Companies[#Data],3,FALSE)</f>
        <v>100041988-5</v>
      </c>
      <c r="C1503" s="261" t="str">
        <f t="shared" si="49"/>
        <v xml:space="preserve">Woodside Energy (Trinidad Block 23A) Limited </v>
      </c>
      <c r="E1503" s="221" t="s">
        <v>2111</v>
      </c>
      <c r="F1503" s="220" t="s">
        <v>996</v>
      </c>
      <c r="G1503" s="220" t="s">
        <v>996</v>
      </c>
      <c r="H1503" s="261" t="str">
        <f>Table10[[#This Row],[Company]]</f>
        <v xml:space="preserve">Woodside Energy (Trinidad Block 23A) Limited </v>
      </c>
      <c r="I1503" s="220" t="s">
        <v>1199</v>
      </c>
      <c r="J1503" s="222">
        <f>'[20]WET Block 23A'!$E35/[4]Sheet1!$D$367</f>
        <v>0</v>
      </c>
      <c r="K1503" s="220" t="s">
        <v>999</v>
      </c>
      <c r="L1503" s="255">
        <v>0</v>
      </c>
    </row>
    <row r="1504" spans="2:12" s="220" customFormat="1" ht="15.5" x14ac:dyDescent="0.4">
      <c r="B1504" s="220" t="str">
        <f>VLOOKUP(C1504,[1]!Companies[#Data],3,FALSE)</f>
        <v>100041988-5</v>
      </c>
      <c r="C1504" s="261" t="str">
        <f t="shared" si="49"/>
        <v xml:space="preserve">Woodside Energy (Trinidad Block 23A) Limited </v>
      </c>
      <c r="E1504" s="221" t="s">
        <v>2112</v>
      </c>
      <c r="F1504" s="220" t="s">
        <v>996</v>
      </c>
      <c r="G1504" s="220" t="s">
        <v>996</v>
      </c>
      <c r="H1504" s="261" t="str">
        <f>Table10[[#This Row],[Company]]</f>
        <v xml:space="preserve">Woodside Energy (Trinidad Block 23A) Limited </v>
      </c>
      <c r="I1504" s="220" t="s">
        <v>1199</v>
      </c>
      <c r="J1504" s="222">
        <f>'[20]WET Block 23A'!$E36/[4]Sheet1!$D$367</f>
        <v>0</v>
      </c>
      <c r="K1504" s="220" t="s">
        <v>999</v>
      </c>
      <c r="L1504" s="255">
        <v>0</v>
      </c>
    </row>
    <row r="1505" spans="2:12" s="220" customFormat="1" ht="15.5" x14ac:dyDescent="0.4">
      <c r="B1505" s="220" t="str">
        <f>VLOOKUP(C1505,[1]!Companies[#Data],3,FALSE)</f>
        <v>100041988-5</v>
      </c>
      <c r="C1505" s="261" t="str">
        <f t="shared" si="49"/>
        <v xml:space="preserve">Woodside Energy (Trinidad Block 23A) Limited </v>
      </c>
      <c r="E1505" s="221" t="s">
        <v>2113</v>
      </c>
      <c r="F1505" s="220" t="s">
        <v>996</v>
      </c>
      <c r="G1505" s="220" t="s">
        <v>996</v>
      </c>
      <c r="H1505" s="261" t="str">
        <f>Table10[[#This Row],[Company]]</f>
        <v xml:space="preserve">Woodside Energy (Trinidad Block 23A) Limited </v>
      </c>
      <c r="I1505" s="220" t="s">
        <v>1199</v>
      </c>
      <c r="J1505" s="222">
        <f>'[20]WET Block 23A'!$E37/[4]Sheet1!$D$367</f>
        <v>0</v>
      </c>
      <c r="K1505" s="220" t="s">
        <v>999</v>
      </c>
      <c r="L1505" s="255">
        <v>0</v>
      </c>
    </row>
    <row r="1506" spans="2:12" s="220" customFormat="1" ht="15.5" x14ac:dyDescent="0.4">
      <c r="B1506" s="220" t="str">
        <f>VLOOKUP(C1506,[1]!Companies[#Data],3,FALSE)</f>
        <v>100041988-5</v>
      </c>
      <c r="C1506" s="261" t="str">
        <f t="shared" si="49"/>
        <v xml:space="preserve">Woodside Energy (Trinidad Block 23A) Limited </v>
      </c>
      <c r="E1506" s="221" t="s">
        <v>2074</v>
      </c>
      <c r="F1506" s="220" t="s">
        <v>996</v>
      </c>
      <c r="G1506" s="220" t="s">
        <v>996</v>
      </c>
      <c r="H1506" s="261" t="str">
        <f>Table10[[#This Row],[Company]]</f>
        <v xml:space="preserve">Woodside Energy (Trinidad Block 23A) Limited </v>
      </c>
      <c r="I1506" s="220" t="s">
        <v>1199</v>
      </c>
      <c r="J1506" s="222">
        <f>'[20]WET Block 23A'!$E38/[4]Sheet1!$D$367</f>
        <v>444674.70716251258</v>
      </c>
      <c r="K1506" s="220" t="s">
        <v>999</v>
      </c>
      <c r="L1506" s="255">
        <v>0</v>
      </c>
    </row>
    <row r="1507" spans="2:12" s="220" customFormat="1" ht="15.5" x14ac:dyDescent="0.4">
      <c r="B1507" s="220" t="str">
        <f>VLOOKUP(C1507,[1]!Companies[#Data],3,FALSE)</f>
        <v>100041988-5</v>
      </c>
      <c r="C1507" s="261" t="str">
        <f t="shared" si="49"/>
        <v xml:space="preserve">Woodside Energy (Trinidad Block 23A) Limited </v>
      </c>
      <c r="E1507" s="221" t="s">
        <v>2064</v>
      </c>
      <c r="F1507" s="220" t="s">
        <v>996</v>
      </c>
      <c r="G1507" s="220" t="s">
        <v>996</v>
      </c>
      <c r="H1507" s="261" t="str">
        <f>Table10[[#This Row],[Company]]</f>
        <v xml:space="preserve">Woodside Energy (Trinidad Block 23A) Limited </v>
      </c>
      <c r="I1507" s="220" t="s">
        <v>1199</v>
      </c>
      <c r="J1507" s="222">
        <f>'[20]WET Block 23A'!$E39/[4]Sheet1!$D$367</f>
        <v>177869.88286500503</v>
      </c>
      <c r="K1507" s="220" t="s">
        <v>999</v>
      </c>
      <c r="L1507" s="255">
        <v>0</v>
      </c>
    </row>
    <row r="1508" spans="2:12" s="220" customFormat="1" ht="15.5" x14ac:dyDescent="0.4">
      <c r="B1508" s="220" t="str">
        <f>VLOOKUP(C1508,[1]!Companies[#Data],3,FALSE)</f>
        <v>100041988-5</v>
      </c>
      <c r="C1508" s="261" t="str">
        <f t="shared" si="49"/>
        <v xml:space="preserve">Woodside Energy (Trinidad Block 23A) Limited </v>
      </c>
      <c r="E1508" s="221" t="s">
        <v>2065</v>
      </c>
      <c r="F1508" s="220" t="s">
        <v>996</v>
      </c>
      <c r="G1508" s="220" t="s">
        <v>996</v>
      </c>
      <c r="H1508" s="261" t="str">
        <f>Table10[[#This Row],[Company]]</f>
        <v xml:space="preserve">Woodside Energy (Trinidad Block 23A) Limited </v>
      </c>
      <c r="I1508" s="220" t="s">
        <v>1199</v>
      </c>
      <c r="J1508" s="222">
        <f>'[20]WET Block 23A'!$E40/[4]Sheet1!$D$367</f>
        <v>177869.88286500503</v>
      </c>
      <c r="K1508" s="220" t="s">
        <v>999</v>
      </c>
      <c r="L1508" s="255">
        <v>0</v>
      </c>
    </row>
    <row r="1509" spans="2:12" s="220" customFormat="1" ht="15.5" x14ac:dyDescent="0.4">
      <c r="B1509" s="220" t="str">
        <f>VLOOKUP(C1509,[1]!Companies[#Data],3,FALSE)</f>
        <v>100041988-5</v>
      </c>
      <c r="C1509" s="261" t="str">
        <f t="shared" si="49"/>
        <v xml:space="preserve">Woodside Energy (Trinidad Block 23A) Limited </v>
      </c>
      <c r="E1509" s="221" t="s">
        <v>2114</v>
      </c>
      <c r="F1509" s="220" t="s">
        <v>996</v>
      </c>
      <c r="G1509" s="220" t="s">
        <v>996</v>
      </c>
      <c r="H1509" s="261" t="str">
        <f>Table10[[#This Row],[Company]]</f>
        <v xml:space="preserve">Woodside Energy (Trinidad Block 23A) Limited </v>
      </c>
      <c r="I1509" s="220" t="s">
        <v>1199</v>
      </c>
      <c r="J1509" s="222">
        <f>'[20]WET Block 23A'!$E41/[4]Sheet1!$D$367</f>
        <v>0</v>
      </c>
      <c r="K1509" s="220" t="s">
        <v>999</v>
      </c>
      <c r="L1509" s="255">
        <v>0</v>
      </c>
    </row>
    <row r="1510" spans="2:12" s="220" customFormat="1" ht="15.5" x14ac:dyDescent="0.4">
      <c r="B1510" s="220" t="str">
        <f>VLOOKUP(C1510,[1]!Companies[#Data],3,FALSE)</f>
        <v>100041988-5</v>
      </c>
      <c r="C1510" s="261" t="str">
        <f t="shared" si="49"/>
        <v xml:space="preserve">Woodside Energy (Trinidad Block 23A) Limited </v>
      </c>
      <c r="E1510" s="221" t="s">
        <v>2069</v>
      </c>
      <c r="F1510" s="220" t="s">
        <v>996</v>
      </c>
      <c r="G1510" s="220" t="s">
        <v>996</v>
      </c>
      <c r="H1510" s="261" t="str">
        <f>Table10[[#This Row],[Company]]</f>
        <v xml:space="preserve">Woodside Energy (Trinidad Block 23A) Limited </v>
      </c>
      <c r="I1510" s="220" t="s">
        <v>1199</v>
      </c>
      <c r="J1510" s="222">
        <f>'[20]WET Block 23A'!$E42/[4]Sheet1!$D$367</f>
        <v>0</v>
      </c>
      <c r="K1510" s="220" t="s">
        <v>999</v>
      </c>
      <c r="L1510" s="255">
        <v>0</v>
      </c>
    </row>
    <row r="1511" spans="2:12" s="220" customFormat="1" ht="15.5" x14ac:dyDescent="0.4">
      <c r="B1511" s="220" t="str">
        <f>VLOOKUP(C1511,[1]!Companies[#Data],3,FALSE)</f>
        <v>100041988-5</v>
      </c>
      <c r="C1511" s="261" t="str">
        <f t="shared" si="49"/>
        <v xml:space="preserve">Woodside Energy (Trinidad Block 23A) Limited </v>
      </c>
      <c r="E1511" s="221" t="s">
        <v>2070</v>
      </c>
      <c r="F1511" s="220" t="s">
        <v>996</v>
      </c>
      <c r="G1511" s="220" t="s">
        <v>996</v>
      </c>
      <c r="H1511" s="261" t="str">
        <f>Table10[[#This Row],[Company]]</f>
        <v xml:space="preserve">Woodside Energy (Trinidad Block 23A) Limited </v>
      </c>
      <c r="I1511" s="220" t="s">
        <v>1199</v>
      </c>
      <c r="J1511" s="222">
        <f>'[20]WET Block 23A'!$E43/[4]Sheet1!$D$367</f>
        <v>148224.9023875042</v>
      </c>
      <c r="K1511" s="220" t="s">
        <v>999</v>
      </c>
      <c r="L1511" s="255">
        <v>0</v>
      </c>
    </row>
    <row r="1512" spans="2:12" s="220" customFormat="1" ht="15.5" x14ac:dyDescent="0.4">
      <c r="B1512" s="220" t="str">
        <f>VLOOKUP(C1512,[1]!Companies[#Data],3,FALSE)</f>
        <v>100041988-5</v>
      </c>
      <c r="C1512" s="261" t="str">
        <f t="shared" si="49"/>
        <v xml:space="preserve">Woodside Energy (Trinidad Block 23A) Limited </v>
      </c>
      <c r="E1512" s="221" t="s">
        <v>2115</v>
      </c>
      <c r="F1512" s="220" t="s">
        <v>996</v>
      </c>
      <c r="G1512" s="220" t="s">
        <v>996</v>
      </c>
      <c r="H1512" s="261" t="str">
        <f>Table10[[#This Row],[Company]]</f>
        <v xml:space="preserve">Woodside Energy (Trinidad Block 23A) Limited </v>
      </c>
      <c r="I1512" s="220" t="s">
        <v>1199</v>
      </c>
      <c r="J1512" s="222">
        <f>'[20]WET Block 23A'!$E44/[4]Sheet1!$D$367</f>
        <v>0</v>
      </c>
      <c r="K1512" s="220" t="s">
        <v>999</v>
      </c>
      <c r="L1512" s="255">
        <v>0</v>
      </c>
    </row>
    <row r="1513" spans="2:12" s="220" customFormat="1" ht="15.5" x14ac:dyDescent="0.4">
      <c r="B1513" s="220" t="str">
        <f>VLOOKUP(C1513,[1]!Companies[#Data],3,FALSE)</f>
        <v>100041988-5</v>
      </c>
      <c r="C1513" s="261" t="str">
        <f t="shared" si="49"/>
        <v xml:space="preserve">Woodside Energy (Trinidad Block 23A) Limited </v>
      </c>
      <c r="E1513" s="221" t="s">
        <v>2072</v>
      </c>
      <c r="F1513" s="220" t="s">
        <v>996</v>
      </c>
      <c r="G1513" s="220" t="s">
        <v>996</v>
      </c>
      <c r="H1513" s="261" t="str">
        <f>Table10[[#This Row],[Company]]</f>
        <v xml:space="preserve">Woodside Energy (Trinidad Block 23A) Limited </v>
      </c>
      <c r="I1513" s="220" t="s">
        <v>1199</v>
      </c>
      <c r="J1513" s="222">
        <f>'[20]WET Block 23A'!$E45/[4]Sheet1!$D$367</f>
        <v>0</v>
      </c>
      <c r="K1513" s="220" t="s">
        <v>999</v>
      </c>
      <c r="L1513" s="255">
        <v>0</v>
      </c>
    </row>
    <row r="1514" spans="2:12" s="220" customFormat="1" ht="15.5" x14ac:dyDescent="0.4">
      <c r="B1514" s="220" t="str">
        <f>VLOOKUP(C1514,[1]!Companies[#Data],3,FALSE)</f>
        <v>100041988-5</v>
      </c>
      <c r="C1514" s="261" t="str">
        <f t="shared" si="49"/>
        <v xml:space="preserve">Woodside Energy (Trinidad Block 23A) Limited </v>
      </c>
      <c r="E1514" s="221" t="s">
        <v>2116</v>
      </c>
      <c r="F1514" s="220" t="s">
        <v>996</v>
      </c>
      <c r="G1514" s="220" t="s">
        <v>996</v>
      </c>
      <c r="H1514" s="261" t="str">
        <f>Table10[[#This Row],[Company]]</f>
        <v xml:space="preserve">Woodside Energy (Trinidad Block 23A) Limited </v>
      </c>
      <c r="I1514" s="220" t="s">
        <v>1199</v>
      </c>
      <c r="J1514" s="222">
        <f>'[20]WET Block 23A'!$E$50/[4]Sheet1!$D$367</f>
        <v>0</v>
      </c>
      <c r="K1514" s="220" t="s">
        <v>999</v>
      </c>
      <c r="L1514" s="255">
        <v>0</v>
      </c>
    </row>
    <row r="1515" spans="2:12" s="220" customFormat="1" ht="15.5" x14ac:dyDescent="0.4">
      <c r="B1515" s="220" t="str">
        <f>VLOOKUP(C1515,[1]!Companies[#Data],3,FALSE)</f>
        <v>100039974-3</v>
      </c>
      <c r="C1515" s="261" t="str">
        <f>'[1]Part 3 - Reporting entities'!B77</f>
        <v>Woodside Energy (Trinidad Block 23B) Limited</v>
      </c>
      <c r="E1515" s="221" t="s">
        <v>2082</v>
      </c>
      <c r="F1515" s="220" t="s">
        <v>996</v>
      </c>
      <c r="G1515" s="220" t="s">
        <v>996</v>
      </c>
      <c r="H1515" s="261" t="str">
        <f>Table10[[#This Row],[Company]]</f>
        <v>Woodside Energy (Trinidad Block 23B) Limited</v>
      </c>
      <c r="I1515" s="220" t="s">
        <v>1199</v>
      </c>
      <c r="J1515" s="222">
        <f>'[20]WET Block 23B'!$E14/[4]Sheet1!$D$367</f>
        <v>0</v>
      </c>
      <c r="K1515" s="220" t="s">
        <v>999</v>
      </c>
      <c r="L1515" s="255">
        <f>'[18]Woodside Energy (Trin Block-3A)'!$G$66</f>
        <v>0</v>
      </c>
    </row>
    <row r="1516" spans="2:12" s="220" customFormat="1" ht="15.5" x14ac:dyDescent="0.4">
      <c r="B1516" s="220" t="str">
        <f>VLOOKUP(C1516,[1]!Companies[#Data],3,FALSE)</f>
        <v>100039974-3</v>
      </c>
      <c r="C1516" s="261" t="str">
        <f>C1515</f>
        <v>Woodside Energy (Trinidad Block 23B) Limited</v>
      </c>
      <c r="E1516" s="221" t="s">
        <v>2050</v>
      </c>
      <c r="F1516" s="220" t="s">
        <v>996</v>
      </c>
      <c r="G1516" s="220" t="s">
        <v>996</v>
      </c>
      <c r="H1516" s="261" t="str">
        <f>Table10[[#This Row],[Company]]</f>
        <v>Woodside Energy (Trinidad Block 23B) Limited</v>
      </c>
      <c r="I1516" s="220" t="s">
        <v>1199</v>
      </c>
      <c r="J1516" s="222">
        <f>'[20]WET Block 23B'!$E15/[4]Sheet1!$D$367</f>
        <v>0</v>
      </c>
      <c r="K1516" s="220" t="s">
        <v>999</v>
      </c>
      <c r="L1516" s="255">
        <f>'[18]Woodside Energy (Trin Block-3A)'!$G$66</f>
        <v>0</v>
      </c>
    </row>
    <row r="1517" spans="2:12" s="220" customFormat="1" ht="15.5" x14ac:dyDescent="0.4">
      <c r="B1517" s="220" t="str">
        <f>VLOOKUP(C1517,[1]!Companies[#Data],3,FALSE)</f>
        <v>100039974-3</v>
      </c>
      <c r="C1517" s="261" t="str">
        <f t="shared" ref="C1517:C1544" si="50">C1516</f>
        <v>Woodside Energy (Trinidad Block 23B) Limited</v>
      </c>
      <c r="E1517" s="221" t="s">
        <v>2051</v>
      </c>
      <c r="F1517" s="220" t="s">
        <v>996</v>
      </c>
      <c r="G1517" s="220" t="s">
        <v>996</v>
      </c>
      <c r="H1517" s="261" t="str">
        <f>Table10[[#This Row],[Company]]</f>
        <v>Woodside Energy (Trinidad Block 23B) Limited</v>
      </c>
      <c r="I1517" s="220" t="s">
        <v>1199</v>
      </c>
      <c r="J1517" s="222">
        <f>'[20]WET Block 23B'!$E16/[4]Sheet1!$D$367</f>
        <v>0</v>
      </c>
      <c r="K1517" s="220" t="s">
        <v>999</v>
      </c>
      <c r="L1517" s="255">
        <f>'[18]Woodside Energy (Trin Block-3A)'!$G$66</f>
        <v>0</v>
      </c>
    </row>
    <row r="1518" spans="2:12" s="220" customFormat="1" ht="15.5" x14ac:dyDescent="0.4">
      <c r="B1518" s="220" t="str">
        <f>VLOOKUP(C1518,[1]!Companies[#Data],3,FALSE)</f>
        <v>100039974-3</v>
      </c>
      <c r="C1518" s="261" t="str">
        <f t="shared" si="50"/>
        <v>Woodside Energy (Trinidad Block 23B) Limited</v>
      </c>
      <c r="E1518" s="221" t="s">
        <v>2049</v>
      </c>
      <c r="F1518" s="220" t="s">
        <v>996</v>
      </c>
      <c r="G1518" s="220" t="s">
        <v>996</v>
      </c>
      <c r="H1518" s="261" t="str">
        <f>Table10[[#This Row],[Company]]</f>
        <v>Woodside Energy (Trinidad Block 23B) Limited</v>
      </c>
      <c r="I1518" s="220" t="s">
        <v>1199</v>
      </c>
      <c r="J1518" s="222">
        <f>'[20]WET Block 23B'!$E17/[4]Sheet1!$D$367</f>
        <v>0</v>
      </c>
      <c r="K1518" s="220" t="s">
        <v>999</v>
      </c>
      <c r="L1518" s="255">
        <f>'[18]Woodside Energy (Trin Block-3A)'!$G$66</f>
        <v>0</v>
      </c>
    </row>
    <row r="1519" spans="2:12" s="220" customFormat="1" ht="15.5" x14ac:dyDescent="0.4">
      <c r="B1519" s="220" t="str">
        <f>VLOOKUP(C1519,[1]!Companies[#Data],3,FALSE)</f>
        <v>100039974-3</v>
      </c>
      <c r="C1519" s="261" t="str">
        <f t="shared" si="50"/>
        <v>Woodside Energy (Trinidad Block 23B) Limited</v>
      </c>
      <c r="E1519" s="221" t="s">
        <v>2057</v>
      </c>
      <c r="F1519" s="220" t="s">
        <v>996</v>
      </c>
      <c r="G1519" s="220" t="s">
        <v>996</v>
      </c>
      <c r="H1519" s="261" t="str">
        <f>Table10[[#This Row],[Company]]</f>
        <v>Woodside Energy (Trinidad Block 23B) Limited</v>
      </c>
      <c r="I1519" s="220" t="s">
        <v>1199</v>
      </c>
      <c r="J1519" s="222">
        <f>'[20]WET Block 23B'!$E18/[4]Sheet1!$D$367</f>
        <v>0.1480154605108813</v>
      </c>
      <c r="K1519" s="220" t="s">
        <v>999</v>
      </c>
      <c r="L1519" s="255">
        <f>'[18]Woodside Energy (Trin Block-3A)'!$G$66</f>
        <v>0</v>
      </c>
    </row>
    <row r="1520" spans="2:12" s="220" customFormat="1" ht="15.5" x14ac:dyDescent="0.4">
      <c r="B1520" s="220" t="str">
        <f>VLOOKUP(C1520,[1]!Companies[#Data],3,FALSE)</f>
        <v>100039974-3</v>
      </c>
      <c r="C1520" s="261" t="str">
        <f t="shared" si="50"/>
        <v>Woodside Energy (Trinidad Block 23B) Limited</v>
      </c>
      <c r="E1520" s="221" t="s">
        <v>2054</v>
      </c>
      <c r="F1520" s="220" t="s">
        <v>996</v>
      </c>
      <c r="G1520" s="220" t="s">
        <v>996</v>
      </c>
      <c r="H1520" s="261" t="str">
        <f>Table10[[#This Row],[Company]]</f>
        <v>Woodside Energy (Trinidad Block 23B) Limited</v>
      </c>
      <c r="I1520" s="220" t="s">
        <v>1199</v>
      </c>
      <c r="J1520" s="222">
        <f>'[20]WET Block 23B'!$E19/[4]Sheet1!$D$367</f>
        <v>0</v>
      </c>
      <c r="K1520" s="220" t="s">
        <v>999</v>
      </c>
      <c r="L1520" s="255">
        <f>'[18]Woodside Energy (Trin Block-3A)'!$G$66</f>
        <v>0</v>
      </c>
    </row>
    <row r="1521" spans="2:12" s="220" customFormat="1" ht="31" x14ac:dyDescent="0.4">
      <c r="B1521" s="220" t="str">
        <f>VLOOKUP(C1521,[1]!Companies[#Data],3,FALSE)</f>
        <v>100039974-3</v>
      </c>
      <c r="C1521" s="261" t="str">
        <f t="shared" si="50"/>
        <v>Woodside Energy (Trinidad Block 23B) Limited</v>
      </c>
      <c r="E1521" s="221" t="s">
        <v>2048</v>
      </c>
      <c r="F1521" s="220" t="s">
        <v>996</v>
      </c>
      <c r="G1521" s="220" t="s">
        <v>996</v>
      </c>
      <c r="H1521" s="261" t="str">
        <f>Table10[[#This Row],[Company]]</f>
        <v>Woodside Energy (Trinidad Block 23B) Limited</v>
      </c>
      <c r="I1521" s="220" t="s">
        <v>1199</v>
      </c>
      <c r="J1521" s="222">
        <f>'[20]WET Block 23B'!$E20/[4]Sheet1!$D$367</f>
        <v>0</v>
      </c>
      <c r="K1521" s="220" t="s">
        <v>999</v>
      </c>
      <c r="L1521" s="255">
        <f>'[18]Woodside Energy (Trin Block-3A)'!$G$66</f>
        <v>0</v>
      </c>
    </row>
    <row r="1522" spans="2:12" s="220" customFormat="1" ht="31" x14ac:dyDescent="0.4">
      <c r="B1522" s="220" t="str">
        <f>VLOOKUP(C1522,[1]!Companies[#Data],3,FALSE)</f>
        <v>100039974-3</v>
      </c>
      <c r="C1522" s="261" t="str">
        <f t="shared" si="50"/>
        <v>Woodside Energy (Trinidad Block 23B) Limited</v>
      </c>
      <c r="E1522" s="221" t="s">
        <v>2085</v>
      </c>
      <c r="F1522" s="220" t="s">
        <v>996</v>
      </c>
      <c r="G1522" s="220" t="s">
        <v>996</v>
      </c>
      <c r="H1522" s="261" t="str">
        <f>Table10[[#This Row],[Company]]</f>
        <v>Woodside Energy (Trinidad Block 23B) Limited</v>
      </c>
      <c r="I1522" s="220" t="s">
        <v>1199</v>
      </c>
      <c r="J1522" s="222">
        <f>'[20]WET Block 23B'!$E21/[4]Sheet1!$D$367</f>
        <v>0</v>
      </c>
      <c r="K1522" s="220" t="s">
        <v>999</v>
      </c>
      <c r="L1522" s="255">
        <f>'[18]Woodside Energy (Trin Block-3A)'!$G$66</f>
        <v>0</v>
      </c>
    </row>
    <row r="1523" spans="2:12" s="220" customFormat="1" ht="15.5" x14ac:dyDescent="0.4">
      <c r="B1523" s="220" t="str">
        <f>VLOOKUP(C1523,[1]!Companies[#Data],3,FALSE)</f>
        <v>100039974-3</v>
      </c>
      <c r="C1523" s="261" t="str">
        <f t="shared" si="50"/>
        <v>Woodside Energy (Trinidad Block 23B) Limited</v>
      </c>
      <c r="E1523" s="221" t="s">
        <v>2107</v>
      </c>
      <c r="F1523" s="220" t="s">
        <v>996</v>
      </c>
      <c r="G1523" s="220" t="s">
        <v>996</v>
      </c>
      <c r="H1523" s="261" t="str">
        <f>Table10[[#This Row],[Company]]</f>
        <v>Woodside Energy (Trinidad Block 23B) Limited</v>
      </c>
      <c r="I1523" s="220" t="s">
        <v>1199</v>
      </c>
      <c r="J1523" s="222">
        <f>'[20]WET Block 23B'!$E22/[4]Sheet1!$D$367</f>
        <v>0</v>
      </c>
      <c r="K1523" s="220" t="s">
        <v>999</v>
      </c>
      <c r="L1523" s="255">
        <f>'[18]Woodside Energy (Trin Block-3A)'!$G$66</f>
        <v>0</v>
      </c>
    </row>
    <row r="1524" spans="2:12" s="220" customFormat="1" ht="15.5" x14ac:dyDescent="0.4">
      <c r="B1524" s="220" t="str">
        <f>VLOOKUP(C1524,[1]!Companies[#Data],3,FALSE)</f>
        <v>100039974-3</v>
      </c>
      <c r="C1524" s="261" t="str">
        <f t="shared" si="50"/>
        <v>Woodside Energy (Trinidad Block 23B) Limited</v>
      </c>
      <c r="E1524" s="221" t="s">
        <v>2075</v>
      </c>
      <c r="F1524" s="220" t="s">
        <v>996</v>
      </c>
      <c r="G1524" s="220" t="s">
        <v>996</v>
      </c>
      <c r="H1524" s="261" t="str">
        <f>Table10[[#This Row],[Company]]</f>
        <v>Woodside Energy (Trinidad Block 23B) Limited</v>
      </c>
      <c r="I1524" s="220" t="s">
        <v>1199</v>
      </c>
      <c r="J1524" s="222">
        <f>'[20]WET Block 23B'!$E23/[4]Sheet1!$D$367</f>
        <v>0</v>
      </c>
      <c r="K1524" s="220" t="s">
        <v>999</v>
      </c>
      <c r="L1524" s="255">
        <f>'[18]Woodside Energy (Trin Block-3A)'!$G$66</f>
        <v>0</v>
      </c>
    </row>
    <row r="1525" spans="2:12" s="220" customFormat="1" ht="15.5" x14ac:dyDescent="0.4">
      <c r="B1525" s="220" t="str">
        <f>VLOOKUP(C1525,[1]!Companies[#Data],3,FALSE)</f>
        <v>100039974-3</v>
      </c>
      <c r="C1525" s="261" t="str">
        <f t="shared" si="50"/>
        <v>Woodside Energy (Trinidad Block 23B) Limited</v>
      </c>
      <c r="E1525" s="221" t="s">
        <v>2076</v>
      </c>
      <c r="F1525" s="220" t="s">
        <v>996</v>
      </c>
      <c r="G1525" s="220" t="s">
        <v>996</v>
      </c>
      <c r="H1525" s="261" t="str">
        <f>Table10[[#This Row],[Company]]</f>
        <v>Woodside Energy (Trinidad Block 23B) Limited</v>
      </c>
      <c r="I1525" s="220" t="s">
        <v>1199</v>
      </c>
      <c r="J1525" s="222">
        <f>'[20]WET Block 23B'!$E24/[4]Sheet1!$D$367</f>
        <v>0</v>
      </c>
      <c r="K1525" s="220" t="s">
        <v>999</v>
      </c>
      <c r="L1525" s="255">
        <f>'[18]Woodside Energy (Trin Block-3A)'!$G$66</f>
        <v>0</v>
      </c>
    </row>
    <row r="1526" spans="2:12" s="220" customFormat="1" ht="15.5" x14ac:dyDescent="0.4">
      <c r="B1526" s="220" t="str">
        <f>VLOOKUP(C1526,[1]!Companies[#Data],3,FALSE)</f>
        <v>100039974-3</v>
      </c>
      <c r="C1526" s="261" t="str">
        <f t="shared" si="50"/>
        <v>Woodside Energy (Trinidad Block 23B) Limited</v>
      </c>
      <c r="E1526" s="221" t="s">
        <v>2059</v>
      </c>
      <c r="F1526" s="220" t="s">
        <v>996</v>
      </c>
      <c r="G1526" s="220" t="s">
        <v>996</v>
      </c>
      <c r="H1526" s="261" t="str">
        <f>Table10[[#This Row],[Company]]</f>
        <v>Woodside Energy (Trinidad Block 23B) Limited</v>
      </c>
      <c r="I1526" s="220" t="s">
        <v>1199</v>
      </c>
      <c r="J1526" s="222">
        <f>'[20]WET Block 23B'!$E28/[4]Sheet1!$D$367</f>
        <v>0</v>
      </c>
      <c r="K1526" s="220" t="s">
        <v>999</v>
      </c>
      <c r="L1526" s="255">
        <f>'[18]Woodside Energy (Trin Block-3A)'!$G$66</f>
        <v>0</v>
      </c>
    </row>
    <row r="1527" spans="2:12" s="220" customFormat="1" ht="15.5" x14ac:dyDescent="0.4">
      <c r="B1527" s="220" t="str">
        <f>VLOOKUP(C1527,[1]!Companies[#Data],3,FALSE)</f>
        <v>100039974-3</v>
      </c>
      <c r="C1527" s="261" t="str">
        <f t="shared" si="50"/>
        <v>Woodside Energy (Trinidad Block 23B) Limited</v>
      </c>
      <c r="E1527" s="221" t="s">
        <v>2108</v>
      </c>
      <c r="F1527" s="220" t="s">
        <v>996</v>
      </c>
      <c r="G1527" s="220" t="s">
        <v>996</v>
      </c>
      <c r="H1527" s="261" t="str">
        <f>Table10[[#This Row],[Company]]</f>
        <v>Woodside Energy (Trinidad Block 23B) Limited</v>
      </c>
      <c r="I1527" s="220" t="s">
        <v>1199</v>
      </c>
      <c r="J1527" s="222">
        <f>'[20]WET Block 23B'!$E29/[4]Sheet1!$D$367</f>
        <v>0</v>
      </c>
      <c r="K1527" s="220" t="s">
        <v>999</v>
      </c>
      <c r="L1527" s="255">
        <f>'[18]Woodside Energy (Trin Block-3A)'!$G$66</f>
        <v>0</v>
      </c>
    </row>
    <row r="1528" spans="2:12" s="220" customFormat="1" ht="15.5" x14ac:dyDescent="0.4">
      <c r="B1528" s="220" t="str">
        <f>VLOOKUP(C1528,[1]!Companies[#Data],3,FALSE)</f>
        <v>100039974-3</v>
      </c>
      <c r="C1528" s="261" t="str">
        <f t="shared" si="50"/>
        <v>Woodside Energy (Trinidad Block 23B) Limited</v>
      </c>
      <c r="E1528" s="221" t="s">
        <v>2083</v>
      </c>
      <c r="F1528" s="220" t="s">
        <v>996</v>
      </c>
      <c r="G1528" s="220" t="s">
        <v>996</v>
      </c>
      <c r="H1528" s="261" t="str">
        <f>Table10[[#This Row],[Company]]</f>
        <v>Woodside Energy (Trinidad Block 23B) Limited</v>
      </c>
      <c r="I1528" s="220" t="s">
        <v>1199</v>
      </c>
      <c r="J1528" s="222">
        <f>'[20]WET Block 23B'!$E30/[4]Sheet1!$D$367</f>
        <v>0</v>
      </c>
      <c r="K1528" s="220" t="s">
        <v>999</v>
      </c>
      <c r="L1528" s="255">
        <f>'[18]Woodside Energy (Trin Block-3A)'!$G$66</f>
        <v>0</v>
      </c>
    </row>
    <row r="1529" spans="2:12" s="220" customFormat="1" ht="15.5" x14ac:dyDescent="0.4">
      <c r="B1529" s="220" t="str">
        <f>VLOOKUP(C1529,[1]!Companies[#Data],3,FALSE)</f>
        <v>100039974-3</v>
      </c>
      <c r="C1529" s="261" t="str">
        <f t="shared" si="50"/>
        <v>Woodside Energy (Trinidad Block 23B) Limited</v>
      </c>
      <c r="E1529" s="221" t="s">
        <v>2109</v>
      </c>
      <c r="F1529" s="220" t="s">
        <v>996</v>
      </c>
      <c r="G1529" s="220" t="s">
        <v>996</v>
      </c>
      <c r="H1529" s="261" t="str">
        <f>Table10[[#This Row],[Company]]</f>
        <v>Woodside Energy (Trinidad Block 23B) Limited</v>
      </c>
      <c r="I1529" s="220" t="s">
        <v>1199</v>
      </c>
      <c r="J1529" s="222">
        <f>'[20]WET Block 23B'!$E31/[4]Sheet1!$D$367</f>
        <v>0</v>
      </c>
      <c r="K1529" s="220" t="s">
        <v>999</v>
      </c>
      <c r="L1529" s="255">
        <f>'[18]Woodside Energy (Trin Block-3A)'!$G$66</f>
        <v>0</v>
      </c>
    </row>
    <row r="1530" spans="2:12" s="220" customFormat="1" ht="15.5" x14ac:dyDescent="0.4">
      <c r="B1530" s="220" t="str">
        <f>VLOOKUP(C1530,[1]!Companies[#Data],3,FALSE)</f>
        <v>100039974-3</v>
      </c>
      <c r="C1530" s="261" t="str">
        <f t="shared" si="50"/>
        <v>Woodside Energy (Trinidad Block 23B) Limited</v>
      </c>
      <c r="E1530" s="221" t="s">
        <v>2073</v>
      </c>
      <c r="F1530" s="220" t="s">
        <v>996</v>
      </c>
      <c r="G1530" s="220" t="s">
        <v>996</v>
      </c>
      <c r="H1530" s="261" t="str">
        <f>Table10[[#This Row],[Company]]</f>
        <v>Woodside Energy (Trinidad Block 23B) Limited</v>
      </c>
      <c r="I1530" s="220" t="s">
        <v>1199</v>
      </c>
      <c r="J1530" s="222">
        <f>'[20]WET Block 23B'!$E32/[4]Sheet1!$D$367</f>
        <v>0</v>
      </c>
      <c r="K1530" s="220" t="s">
        <v>999</v>
      </c>
      <c r="L1530" s="255">
        <f>'[18]Woodside Energy (Trin Block-3A)'!$G$66</f>
        <v>0</v>
      </c>
    </row>
    <row r="1531" spans="2:12" s="220" customFormat="1" ht="31" x14ac:dyDescent="0.4">
      <c r="B1531" s="220" t="str">
        <f>VLOOKUP(C1531,[1]!Companies[#Data],3,FALSE)</f>
        <v>100039974-3</v>
      </c>
      <c r="C1531" s="261" t="str">
        <f t="shared" si="50"/>
        <v>Woodside Energy (Trinidad Block 23B) Limited</v>
      </c>
      <c r="E1531" s="221" t="s">
        <v>2062</v>
      </c>
      <c r="F1531" s="220" t="s">
        <v>996</v>
      </c>
      <c r="G1531" s="220" t="s">
        <v>996</v>
      </c>
      <c r="H1531" s="261" t="str">
        <f>Table10[[#This Row],[Company]]</f>
        <v>Woodside Energy (Trinidad Block 23B) Limited</v>
      </c>
      <c r="I1531" s="220" t="s">
        <v>1199</v>
      </c>
      <c r="J1531" s="222">
        <f>'[20]WET Block 23B'!$E33/[4]Sheet1!$D$367</f>
        <v>0</v>
      </c>
      <c r="K1531" s="220" t="s">
        <v>999</v>
      </c>
      <c r="L1531" s="255">
        <f>'[18]Woodside Energy (Trin Block-3A)'!$G$66</f>
        <v>0</v>
      </c>
    </row>
    <row r="1532" spans="2:12" s="220" customFormat="1" ht="15.5" x14ac:dyDescent="0.4">
      <c r="B1532" s="220" t="str">
        <f>VLOOKUP(C1532,[1]!Companies[#Data],3,FALSE)</f>
        <v>100039974-3</v>
      </c>
      <c r="C1532" s="261" t="str">
        <f t="shared" si="50"/>
        <v>Woodside Energy (Trinidad Block 23B) Limited</v>
      </c>
      <c r="E1532" s="221" t="s">
        <v>2110</v>
      </c>
      <c r="F1532" s="220" t="s">
        <v>996</v>
      </c>
      <c r="G1532" s="220" t="s">
        <v>996</v>
      </c>
      <c r="H1532" s="261" t="str">
        <f>Table10[[#This Row],[Company]]</f>
        <v>Woodside Energy (Trinidad Block 23B) Limited</v>
      </c>
      <c r="I1532" s="220" t="s">
        <v>1199</v>
      </c>
      <c r="J1532" s="222">
        <f>'[20]WET Block 23B'!$E34/[4]Sheet1!$D$367</f>
        <v>0</v>
      </c>
      <c r="K1532" s="220" t="s">
        <v>999</v>
      </c>
      <c r="L1532" s="255">
        <f>'[18]Woodside Energy (Trin Block-3A)'!$G$66</f>
        <v>0</v>
      </c>
    </row>
    <row r="1533" spans="2:12" s="220" customFormat="1" ht="15.5" x14ac:dyDescent="0.4">
      <c r="B1533" s="220" t="str">
        <f>VLOOKUP(C1533,[1]!Companies[#Data],3,FALSE)</f>
        <v>100039974-3</v>
      </c>
      <c r="C1533" s="261" t="str">
        <f t="shared" si="50"/>
        <v>Woodside Energy (Trinidad Block 23B) Limited</v>
      </c>
      <c r="E1533" s="221" t="s">
        <v>2111</v>
      </c>
      <c r="F1533" s="220" t="s">
        <v>996</v>
      </c>
      <c r="G1533" s="220" t="s">
        <v>996</v>
      </c>
      <c r="H1533" s="261" t="str">
        <f>Table10[[#This Row],[Company]]</f>
        <v>Woodside Energy (Trinidad Block 23B) Limited</v>
      </c>
      <c r="I1533" s="220" t="s">
        <v>1199</v>
      </c>
      <c r="J1533" s="222">
        <f>'[20]WET Block 23B'!$E35/[4]Sheet1!$D$367</f>
        <v>0</v>
      </c>
      <c r="K1533" s="220" t="s">
        <v>999</v>
      </c>
      <c r="L1533" s="255"/>
    </row>
    <row r="1534" spans="2:12" s="220" customFormat="1" ht="15.5" x14ac:dyDescent="0.4">
      <c r="B1534" s="220" t="str">
        <f>VLOOKUP(C1534,[1]!Companies[#Data],3,FALSE)</f>
        <v>100039974-3</v>
      </c>
      <c r="C1534" s="261" t="str">
        <f t="shared" si="50"/>
        <v>Woodside Energy (Trinidad Block 23B) Limited</v>
      </c>
      <c r="D1534" s="238"/>
      <c r="E1534" s="221" t="s">
        <v>2112</v>
      </c>
      <c r="F1534" s="220" t="s">
        <v>996</v>
      </c>
      <c r="G1534" s="220" t="s">
        <v>996</v>
      </c>
      <c r="H1534" s="261" t="str">
        <f>Table10[[#This Row],[Company]]</f>
        <v>Woodside Energy (Trinidad Block 23B) Limited</v>
      </c>
      <c r="I1534" s="220" t="s">
        <v>1199</v>
      </c>
      <c r="J1534" s="222">
        <f>'[20]WET Block 23B'!$E36/[4]Sheet1!$D$367</f>
        <v>0</v>
      </c>
      <c r="K1534" s="220" t="s">
        <v>999</v>
      </c>
      <c r="L1534" s="255"/>
    </row>
    <row r="1535" spans="2:12" s="220" customFormat="1" ht="15.5" x14ac:dyDescent="0.4">
      <c r="B1535" s="220" t="str">
        <f>VLOOKUP(C1535,[1]!Companies[#Data],3,FALSE)</f>
        <v>100039974-3</v>
      </c>
      <c r="C1535" s="261" t="str">
        <f t="shared" si="50"/>
        <v>Woodside Energy (Trinidad Block 23B) Limited</v>
      </c>
      <c r="D1535" s="238"/>
      <c r="E1535" s="221" t="s">
        <v>2113</v>
      </c>
      <c r="F1535" s="220" t="s">
        <v>996</v>
      </c>
      <c r="G1535" s="220" t="s">
        <v>996</v>
      </c>
      <c r="H1535" s="261" t="str">
        <f>Table10[[#This Row],[Company]]</f>
        <v>Woodside Energy (Trinidad Block 23B) Limited</v>
      </c>
      <c r="I1535" s="220" t="s">
        <v>1199</v>
      </c>
      <c r="J1535" s="222">
        <f>'[20]WET Block 23B'!$E37/[4]Sheet1!$D$367</f>
        <v>0</v>
      </c>
      <c r="K1535" s="220" t="s">
        <v>999</v>
      </c>
      <c r="L1535" s="255"/>
    </row>
    <row r="1536" spans="2:12" s="220" customFormat="1" ht="15.5" x14ac:dyDescent="0.4">
      <c r="B1536" s="220" t="str">
        <f>VLOOKUP(C1536,[1]!Companies[#Data],3,FALSE)</f>
        <v>100039974-3</v>
      </c>
      <c r="C1536" s="261" t="str">
        <f t="shared" si="50"/>
        <v>Woodside Energy (Trinidad Block 23B) Limited</v>
      </c>
      <c r="E1536" s="221" t="s">
        <v>2074</v>
      </c>
      <c r="F1536" s="220" t="s">
        <v>996</v>
      </c>
      <c r="G1536" s="220" t="s">
        <v>996</v>
      </c>
      <c r="H1536" s="261" t="str">
        <f>Table10[[#This Row],[Company]]</f>
        <v>Woodside Energy (Trinidad Block 23B) Limited</v>
      </c>
      <c r="I1536" s="220" t="s">
        <v>1199</v>
      </c>
      <c r="J1536" s="222">
        <f>'[20]WET Block 23B'!$E38/[4]Sheet1!$D$367</f>
        <v>0</v>
      </c>
      <c r="K1536" s="220" t="s">
        <v>999</v>
      </c>
      <c r="L1536" s="255"/>
    </row>
    <row r="1537" spans="1:14" s="220" customFormat="1" ht="15.5" x14ac:dyDescent="0.4">
      <c r="B1537" s="220" t="str">
        <f>VLOOKUP(C1537,[1]!Companies[#Data],3,FALSE)</f>
        <v>100039974-3</v>
      </c>
      <c r="C1537" s="261" t="str">
        <f t="shared" si="50"/>
        <v>Woodside Energy (Trinidad Block 23B) Limited</v>
      </c>
      <c r="E1537" s="221" t="s">
        <v>2064</v>
      </c>
      <c r="F1537" s="220" t="s">
        <v>996</v>
      </c>
      <c r="G1537" s="220" t="s">
        <v>996</v>
      </c>
      <c r="H1537" s="261" t="str">
        <f>Table10[[#This Row],[Company]]</f>
        <v>Woodside Energy (Trinidad Block 23B) Limited</v>
      </c>
      <c r="I1537" s="220" t="s">
        <v>1199</v>
      </c>
      <c r="J1537" s="222">
        <f>'[20]WET Block 23B'!$E39/[4]Sheet1!$D$367</f>
        <v>0</v>
      </c>
      <c r="K1537" s="220" t="s">
        <v>999</v>
      </c>
      <c r="L1537" s="255"/>
    </row>
    <row r="1538" spans="1:14" s="220" customFormat="1" ht="15.5" x14ac:dyDescent="0.4">
      <c r="B1538" s="220" t="str">
        <f>VLOOKUP(C1538,[1]!Companies[#Data],3,FALSE)</f>
        <v>100039974-3</v>
      </c>
      <c r="C1538" s="261" t="str">
        <f t="shared" si="50"/>
        <v>Woodside Energy (Trinidad Block 23B) Limited</v>
      </c>
      <c r="D1538" s="238"/>
      <c r="E1538" s="221" t="s">
        <v>2065</v>
      </c>
      <c r="F1538" s="220" t="s">
        <v>996</v>
      </c>
      <c r="G1538" s="220" t="s">
        <v>996</v>
      </c>
      <c r="H1538" s="261" t="str">
        <f>Table10[[#This Row],[Company]]</f>
        <v>Woodside Energy (Trinidad Block 23B) Limited</v>
      </c>
      <c r="I1538" s="220" t="s">
        <v>1199</v>
      </c>
      <c r="J1538" s="222">
        <f>'[20]WET Block 23B'!$E40/[4]Sheet1!$D$367</f>
        <v>0</v>
      </c>
      <c r="K1538" s="220" t="s">
        <v>999</v>
      </c>
      <c r="L1538" s="255"/>
    </row>
    <row r="1539" spans="1:14" s="220" customFormat="1" ht="15.5" x14ac:dyDescent="0.4">
      <c r="B1539" s="220" t="str">
        <f>VLOOKUP(C1539,[1]!Companies[#Data],3,FALSE)</f>
        <v>100039974-3</v>
      </c>
      <c r="C1539" s="261" t="str">
        <f t="shared" si="50"/>
        <v>Woodside Energy (Trinidad Block 23B) Limited</v>
      </c>
      <c r="D1539" s="238"/>
      <c r="E1539" s="221" t="s">
        <v>2114</v>
      </c>
      <c r="F1539" s="220" t="s">
        <v>996</v>
      </c>
      <c r="G1539" s="220" t="s">
        <v>996</v>
      </c>
      <c r="H1539" s="261" t="str">
        <f>Table10[[#This Row],[Company]]</f>
        <v>Woodside Energy (Trinidad Block 23B) Limited</v>
      </c>
      <c r="I1539" s="220" t="s">
        <v>1199</v>
      </c>
      <c r="J1539" s="222">
        <f>'[20]WET Block 23B'!$E41/[4]Sheet1!$D$367</f>
        <v>0</v>
      </c>
      <c r="K1539" s="220" t="s">
        <v>999</v>
      </c>
      <c r="L1539" s="255"/>
    </row>
    <row r="1540" spans="1:14" s="220" customFormat="1" ht="15.5" x14ac:dyDescent="0.4">
      <c r="B1540" s="220" t="str">
        <f>VLOOKUP(C1540,[1]!Companies[#Data],3,FALSE)</f>
        <v>100039974-3</v>
      </c>
      <c r="C1540" s="261" t="str">
        <f t="shared" si="50"/>
        <v>Woodside Energy (Trinidad Block 23B) Limited</v>
      </c>
      <c r="E1540" s="221" t="s">
        <v>2069</v>
      </c>
      <c r="F1540" s="220" t="s">
        <v>996</v>
      </c>
      <c r="G1540" s="220" t="s">
        <v>996</v>
      </c>
      <c r="H1540" s="261" t="str">
        <f>Table10[[#This Row],[Company]]</f>
        <v>Woodside Energy (Trinidad Block 23B) Limited</v>
      </c>
      <c r="I1540" s="220" t="s">
        <v>1199</v>
      </c>
      <c r="J1540" s="222">
        <f>'[20]WET Block 23B'!$E42/[4]Sheet1!$D$367</f>
        <v>0</v>
      </c>
      <c r="K1540" s="220" t="s">
        <v>999</v>
      </c>
      <c r="L1540" s="255"/>
    </row>
    <row r="1541" spans="1:14" s="220" customFormat="1" ht="15.5" x14ac:dyDescent="0.4">
      <c r="B1541" s="220" t="str">
        <f>VLOOKUP(C1541,[1]!Companies[#Data],3,FALSE)</f>
        <v>100039974-3</v>
      </c>
      <c r="C1541" s="261" t="str">
        <f t="shared" si="50"/>
        <v>Woodside Energy (Trinidad Block 23B) Limited</v>
      </c>
      <c r="E1541" s="221" t="s">
        <v>2070</v>
      </c>
      <c r="F1541" s="220" t="s">
        <v>996</v>
      </c>
      <c r="G1541" s="220" t="s">
        <v>996</v>
      </c>
      <c r="H1541" s="261" t="str">
        <f>Table10[[#This Row],[Company]]</f>
        <v>Woodside Energy (Trinidad Block 23B) Limited</v>
      </c>
      <c r="I1541" s="220" t="s">
        <v>1199</v>
      </c>
      <c r="J1541" s="222">
        <f>'[20]WET Block 23B'!$E43/[4]Sheet1!$D$367</f>
        <v>0</v>
      </c>
      <c r="K1541" s="220" t="s">
        <v>999</v>
      </c>
      <c r="L1541" s="255"/>
    </row>
    <row r="1542" spans="1:14" s="220" customFormat="1" ht="15.5" x14ac:dyDescent="0.4">
      <c r="B1542" s="220" t="str">
        <f>VLOOKUP(C1542,[1]!Companies[#Data],3,FALSE)</f>
        <v>100039974-3</v>
      </c>
      <c r="C1542" s="261" t="str">
        <f t="shared" si="50"/>
        <v>Woodside Energy (Trinidad Block 23B) Limited</v>
      </c>
      <c r="D1542" s="238"/>
      <c r="E1542" s="221" t="s">
        <v>2115</v>
      </c>
      <c r="F1542" s="220" t="s">
        <v>996</v>
      </c>
      <c r="G1542" s="220" t="s">
        <v>996</v>
      </c>
      <c r="H1542" s="261" t="str">
        <f>Table10[[#This Row],[Company]]</f>
        <v>Woodside Energy (Trinidad Block 23B) Limited</v>
      </c>
      <c r="I1542" s="220" t="s">
        <v>1199</v>
      </c>
      <c r="J1542" s="222">
        <f>'[20]WET Block 23B'!$E44/[4]Sheet1!$D$367</f>
        <v>0</v>
      </c>
      <c r="K1542" s="220" t="s">
        <v>999</v>
      </c>
      <c r="L1542" s="255"/>
    </row>
    <row r="1543" spans="1:14" s="220" customFormat="1" ht="15.5" x14ac:dyDescent="0.4">
      <c r="B1543" s="220" t="str">
        <f>VLOOKUP(C1543,[1]!Companies[#Data],3,FALSE)</f>
        <v>100039974-3</v>
      </c>
      <c r="C1543" s="261" t="str">
        <f t="shared" si="50"/>
        <v>Woodside Energy (Trinidad Block 23B) Limited</v>
      </c>
      <c r="E1543" s="221" t="s">
        <v>2072</v>
      </c>
      <c r="F1543" s="220" t="s">
        <v>996</v>
      </c>
      <c r="G1543" s="220" t="s">
        <v>996</v>
      </c>
      <c r="H1543" s="261" t="str">
        <f>Table10[[#This Row],[Company]]</f>
        <v>Woodside Energy (Trinidad Block 23B) Limited</v>
      </c>
      <c r="I1543" s="220" t="s">
        <v>1199</v>
      </c>
      <c r="J1543" s="222">
        <f>'[20]WET Block 23B'!$E45/[4]Sheet1!$D$367</f>
        <v>0</v>
      </c>
      <c r="K1543" s="220" t="s">
        <v>999</v>
      </c>
      <c r="L1543" s="255"/>
    </row>
    <row r="1544" spans="1:14" s="220" customFormat="1" ht="15.5" x14ac:dyDescent="0.4">
      <c r="B1544" s="220" t="str">
        <f>VLOOKUP(C1544,[1]!Companies[#Data],3,FALSE)</f>
        <v>100039974-3</v>
      </c>
      <c r="C1544" s="261" t="str">
        <f t="shared" si="50"/>
        <v>Woodside Energy (Trinidad Block 23B) Limited</v>
      </c>
      <c r="E1544" s="221" t="s">
        <v>2116</v>
      </c>
      <c r="F1544" s="220" t="s">
        <v>996</v>
      </c>
      <c r="G1544" s="220" t="s">
        <v>996</v>
      </c>
      <c r="H1544" s="261" t="str">
        <f>Table10[[#This Row],[Company]]</f>
        <v>Woodside Energy (Trinidad Block 23B) Limited</v>
      </c>
      <c r="I1544" s="220" t="s">
        <v>1199</v>
      </c>
      <c r="J1544" s="222">
        <f>'[20]WET Block 23B'!$E$50/[4]Sheet1!$D$367</f>
        <v>0</v>
      </c>
      <c r="K1544" s="220" t="s">
        <v>999</v>
      </c>
      <c r="L1544" s="255"/>
    </row>
    <row r="1545" spans="1:14" s="220" customFormat="1" ht="15.5" x14ac:dyDescent="0.4">
      <c r="B1545" s="220" t="str">
        <f>VLOOKUP(C1545,[1]!Companies[#Data],3,FALSE)</f>
        <v>100047864-5</v>
      </c>
      <c r="C1545" s="261" t="str">
        <f>'[1]Part 3 - Reporting entities'!B78</f>
        <v>Woodside Energy (Trinidad Block 28) Limited</v>
      </c>
      <c r="D1545" s="238"/>
      <c r="E1545" s="221" t="s">
        <v>2082</v>
      </c>
      <c r="F1545" s="220" t="s">
        <v>996</v>
      </c>
      <c r="G1545" s="220" t="s">
        <v>996</v>
      </c>
      <c r="H1545" s="261" t="str">
        <f>Table10[[#This Row],[Company]]</f>
        <v>Woodside Energy (Trinidad Block 28) Limited</v>
      </c>
      <c r="I1545" s="220" t="s">
        <v>1199</v>
      </c>
      <c r="J1545" s="222">
        <f>'[20]WET Block 28'!$E14/[4]Sheet1!$D$367</f>
        <v>0</v>
      </c>
      <c r="K1545" s="220" t="s">
        <v>999</v>
      </c>
      <c r="L1545" s="255"/>
    </row>
    <row r="1546" spans="1:14" s="220" customFormat="1" ht="15.5" x14ac:dyDescent="0.4">
      <c r="B1546" s="220" t="str">
        <f>VLOOKUP(C1546,[1]!Companies[#Data],3,FALSE)</f>
        <v>100047864-5</v>
      </c>
      <c r="C1546" s="261" t="str">
        <f>C1545</f>
        <v>Woodside Energy (Trinidad Block 28) Limited</v>
      </c>
      <c r="E1546" s="221" t="s">
        <v>2050</v>
      </c>
      <c r="F1546" s="220" t="s">
        <v>996</v>
      </c>
      <c r="G1546" s="220" t="s">
        <v>996</v>
      </c>
      <c r="H1546" s="261" t="str">
        <f>Table10[[#This Row],[Company]]</f>
        <v>Woodside Energy (Trinidad Block 28) Limited</v>
      </c>
      <c r="I1546" s="220" t="s">
        <v>1199</v>
      </c>
      <c r="J1546" s="222">
        <f>'[20]WET Block 28'!$E15/[4]Sheet1!$D$367</f>
        <v>0</v>
      </c>
      <c r="K1546" s="220" t="s">
        <v>999</v>
      </c>
      <c r="L1546" s="255"/>
    </row>
    <row r="1547" spans="1:14" s="246" customFormat="1" ht="15.5" x14ac:dyDescent="0.4">
      <c r="A1547" s="261">
        <f>A1546</f>
        <v>0</v>
      </c>
      <c r="B1547" s="261" t="str">
        <f>B1546</f>
        <v>100047864-5</v>
      </c>
      <c r="C1547" s="261" t="str">
        <f>C1546</f>
        <v>Woodside Energy (Trinidad Block 28) Limited</v>
      </c>
      <c r="D1547" s="261"/>
      <c r="E1547" s="221" t="s">
        <v>2051</v>
      </c>
      <c r="F1547" s="220" t="s">
        <v>996</v>
      </c>
      <c r="G1547" s="220" t="s">
        <v>996</v>
      </c>
      <c r="H1547" s="261" t="str">
        <f>Table10[[#This Row],[Company]]</f>
        <v>Woodside Energy (Trinidad Block 28) Limited</v>
      </c>
      <c r="I1547" s="220" t="s">
        <v>1199</v>
      </c>
      <c r="J1547" s="222">
        <f>'[20]WET Block 28'!$E16/[4]Sheet1!$D$367</f>
        <v>0</v>
      </c>
      <c r="K1547" s="220" t="s">
        <v>999</v>
      </c>
      <c r="L1547" s="261"/>
      <c r="M1547" s="261"/>
      <c r="N1547" s="261"/>
    </row>
    <row r="1548" spans="1:14" s="246" customFormat="1" ht="15.5" x14ac:dyDescent="0.4">
      <c r="A1548" s="261">
        <f t="shared" ref="A1548:C1563" si="51">A1547</f>
        <v>0</v>
      </c>
      <c r="B1548" s="261" t="str">
        <f t="shared" si="51"/>
        <v>100047864-5</v>
      </c>
      <c r="C1548" s="261" t="str">
        <f t="shared" si="51"/>
        <v>Woodside Energy (Trinidad Block 28) Limited</v>
      </c>
      <c r="D1548" s="261"/>
      <c r="E1548" s="221" t="s">
        <v>2049</v>
      </c>
      <c r="F1548" s="220" t="s">
        <v>996</v>
      </c>
      <c r="G1548" s="220" t="s">
        <v>996</v>
      </c>
      <c r="H1548" s="261" t="str">
        <f>Table10[[#This Row],[Company]]</f>
        <v>Woodside Energy (Trinidad Block 28) Limited</v>
      </c>
      <c r="I1548" s="220" t="s">
        <v>1199</v>
      </c>
      <c r="J1548" s="222">
        <f>'[20]WET Block 28'!$E17/[4]Sheet1!$D$367</f>
        <v>0</v>
      </c>
      <c r="K1548" s="220" t="s">
        <v>999</v>
      </c>
      <c r="L1548" s="261"/>
      <c r="M1548" s="261"/>
      <c r="N1548" s="261"/>
    </row>
    <row r="1549" spans="1:14" s="246" customFormat="1" ht="15.5" x14ac:dyDescent="0.4">
      <c r="A1549" s="261">
        <f t="shared" si="51"/>
        <v>0</v>
      </c>
      <c r="B1549" s="261" t="str">
        <f t="shared" si="51"/>
        <v>100047864-5</v>
      </c>
      <c r="C1549" s="261" t="str">
        <f t="shared" si="51"/>
        <v>Woodside Energy (Trinidad Block 28) Limited</v>
      </c>
      <c r="D1549" s="261"/>
      <c r="E1549" s="221" t="s">
        <v>2057</v>
      </c>
      <c r="F1549" s="220" t="s">
        <v>996</v>
      </c>
      <c r="G1549" s="220" t="s">
        <v>996</v>
      </c>
      <c r="H1549" s="261" t="str">
        <f>Table10[[#This Row],[Company]]</f>
        <v>Woodside Energy (Trinidad Block 28) Limited</v>
      </c>
      <c r="I1549" s="220" t="s">
        <v>1199</v>
      </c>
      <c r="J1549" s="222">
        <f>'[20]WET Block 28'!$E18/[4]Sheet1!$D$367</f>
        <v>0.1480154605108813</v>
      </c>
      <c r="K1549" s="220" t="s">
        <v>999</v>
      </c>
      <c r="L1549" s="261"/>
      <c r="M1549" s="261"/>
      <c r="N1549" s="261"/>
    </row>
    <row r="1550" spans="1:14" s="246" customFormat="1" ht="15.5" x14ac:dyDescent="0.4">
      <c r="A1550" s="261">
        <f t="shared" si="51"/>
        <v>0</v>
      </c>
      <c r="B1550" s="261" t="str">
        <f t="shared" si="51"/>
        <v>100047864-5</v>
      </c>
      <c r="C1550" s="261" t="str">
        <f t="shared" si="51"/>
        <v>Woodside Energy (Trinidad Block 28) Limited</v>
      </c>
      <c r="D1550" s="261"/>
      <c r="E1550" s="221" t="s">
        <v>2054</v>
      </c>
      <c r="F1550" s="220" t="s">
        <v>996</v>
      </c>
      <c r="G1550" s="220" t="s">
        <v>996</v>
      </c>
      <c r="H1550" s="261" t="str">
        <f>Table10[[#This Row],[Company]]</f>
        <v>Woodside Energy (Trinidad Block 28) Limited</v>
      </c>
      <c r="I1550" s="220" t="s">
        <v>1199</v>
      </c>
      <c r="J1550" s="222">
        <f>'[20]WET Block 28'!$E19/[4]Sheet1!$D$367</f>
        <v>0</v>
      </c>
      <c r="K1550" s="220" t="s">
        <v>999</v>
      </c>
      <c r="L1550" s="261"/>
      <c r="M1550" s="261"/>
      <c r="N1550" s="261"/>
    </row>
    <row r="1551" spans="1:14" s="246" customFormat="1" ht="31" x14ac:dyDescent="0.4">
      <c r="B1551" s="246" t="str">
        <f>VLOOKUP(C1551,[1]!Companies[#Data],3,FALSE)</f>
        <v>100047864-5</v>
      </c>
      <c r="C1551" s="261" t="str">
        <f t="shared" si="51"/>
        <v>Woodside Energy (Trinidad Block 28) Limited</v>
      </c>
      <c r="E1551" s="221" t="s">
        <v>2048</v>
      </c>
      <c r="F1551" s="220" t="s">
        <v>996</v>
      </c>
      <c r="G1551" s="220" t="s">
        <v>996</v>
      </c>
      <c r="H1551" s="261" t="str">
        <f>Table10[[#This Row],[Company]]</f>
        <v>Woodside Energy (Trinidad Block 28) Limited</v>
      </c>
      <c r="I1551" s="220" t="s">
        <v>1199</v>
      </c>
      <c r="J1551" s="222">
        <f>'[20]WET Block 28'!$E20/[4]Sheet1!$D$367</f>
        <v>0</v>
      </c>
      <c r="K1551" s="220" t="s">
        <v>999</v>
      </c>
    </row>
    <row r="1552" spans="1:14" s="246" customFormat="1" ht="31" x14ac:dyDescent="0.4">
      <c r="B1552" s="246" t="str">
        <f>VLOOKUP(C1552,[1]!Companies[#Data],3,FALSE)</f>
        <v>100047864-5</v>
      </c>
      <c r="C1552" s="261" t="str">
        <f t="shared" si="51"/>
        <v>Woodside Energy (Trinidad Block 28) Limited</v>
      </c>
      <c r="E1552" s="221" t="s">
        <v>2085</v>
      </c>
      <c r="F1552" s="220" t="s">
        <v>996</v>
      </c>
      <c r="G1552" s="220" t="s">
        <v>996</v>
      </c>
      <c r="H1552" s="261" t="str">
        <f>Table10[[#This Row],[Company]]</f>
        <v>Woodside Energy (Trinidad Block 28) Limited</v>
      </c>
      <c r="I1552" s="220" t="s">
        <v>1199</v>
      </c>
      <c r="J1552" s="222">
        <f>'[20]WET Block 28'!$E21/[4]Sheet1!$D$367</f>
        <v>0</v>
      </c>
      <c r="K1552" s="220" t="s">
        <v>999</v>
      </c>
    </row>
    <row r="1553" spans="2:11" s="246" customFormat="1" ht="15.5" x14ac:dyDescent="0.4">
      <c r="B1553" s="246" t="str">
        <f>VLOOKUP(C1553,[1]!Companies[#Data],3,FALSE)</f>
        <v>100047864-5</v>
      </c>
      <c r="C1553" s="261" t="str">
        <f t="shared" si="51"/>
        <v>Woodside Energy (Trinidad Block 28) Limited</v>
      </c>
      <c r="E1553" s="221" t="s">
        <v>2107</v>
      </c>
      <c r="F1553" s="220" t="s">
        <v>996</v>
      </c>
      <c r="G1553" s="220" t="s">
        <v>996</v>
      </c>
      <c r="H1553" s="261" t="str">
        <f>Table10[[#This Row],[Company]]</f>
        <v>Woodside Energy (Trinidad Block 28) Limited</v>
      </c>
      <c r="I1553" s="220" t="s">
        <v>1199</v>
      </c>
      <c r="J1553" s="222">
        <f>'[20]WET Block 28'!$E22/[4]Sheet1!$D$367</f>
        <v>0</v>
      </c>
      <c r="K1553" s="220" t="s">
        <v>999</v>
      </c>
    </row>
    <row r="1554" spans="2:11" s="246" customFormat="1" ht="15.5" x14ac:dyDescent="0.4">
      <c r="B1554" s="246" t="str">
        <f>VLOOKUP(C1554,[1]!Companies[#Data],3,FALSE)</f>
        <v>100047864-5</v>
      </c>
      <c r="C1554" s="261" t="str">
        <f t="shared" si="51"/>
        <v>Woodside Energy (Trinidad Block 28) Limited</v>
      </c>
      <c r="E1554" s="221" t="s">
        <v>2075</v>
      </c>
      <c r="F1554" s="220" t="s">
        <v>996</v>
      </c>
      <c r="G1554" s="220" t="s">
        <v>996</v>
      </c>
      <c r="H1554" s="261" t="str">
        <f>Table10[[#This Row],[Company]]</f>
        <v>Woodside Energy (Trinidad Block 28) Limited</v>
      </c>
      <c r="I1554" s="220" t="s">
        <v>1199</v>
      </c>
      <c r="J1554" s="222">
        <f>'[20]WET Block 28'!$E23/[4]Sheet1!$D$367</f>
        <v>0</v>
      </c>
      <c r="K1554" s="220" t="s">
        <v>999</v>
      </c>
    </row>
    <row r="1555" spans="2:11" s="246" customFormat="1" ht="15.5" x14ac:dyDescent="0.4">
      <c r="B1555" s="246" t="str">
        <f>VLOOKUP(C1555,[1]!Companies[#Data],3,FALSE)</f>
        <v>100047864-5</v>
      </c>
      <c r="C1555" s="261" t="str">
        <f t="shared" si="51"/>
        <v>Woodside Energy (Trinidad Block 28) Limited</v>
      </c>
      <c r="E1555" s="221" t="s">
        <v>2076</v>
      </c>
      <c r="F1555" s="220" t="s">
        <v>996</v>
      </c>
      <c r="G1555" s="220" t="s">
        <v>996</v>
      </c>
      <c r="H1555" s="261" t="str">
        <f>Table10[[#This Row],[Company]]</f>
        <v>Woodside Energy (Trinidad Block 28) Limited</v>
      </c>
      <c r="I1555" s="220" t="s">
        <v>1199</v>
      </c>
      <c r="J1555" s="222">
        <f>'[20]WET Block 28'!$E24/[4]Sheet1!$D$367</f>
        <v>0</v>
      </c>
      <c r="K1555" s="220" t="s">
        <v>999</v>
      </c>
    </row>
    <row r="1556" spans="2:11" s="246" customFormat="1" ht="15.5" x14ac:dyDescent="0.4">
      <c r="B1556" s="246" t="str">
        <f>VLOOKUP(C1556,[1]!Companies[#Data],3,FALSE)</f>
        <v>100047864-5</v>
      </c>
      <c r="C1556" s="261" t="str">
        <f t="shared" si="51"/>
        <v>Woodside Energy (Trinidad Block 28) Limited</v>
      </c>
      <c r="E1556" s="221" t="s">
        <v>2059</v>
      </c>
      <c r="F1556" s="220" t="s">
        <v>996</v>
      </c>
      <c r="G1556" s="220" t="s">
        <v>996</v>
      </c>
      <c r="H1556" s="261" t="str">
        <f>Table10[[#This Row],[Company]]</f>
        <v>Woodside Energy (Trinidad Block 28) Limited</v>
      </c>
      <c r="I1556" s="220" t="s">
        <v>1199</v>
      </c>
      <c r="J1556" s="222">
        <f>'[20]WET Block 28'!$E28/[4]Sheet1!$D$367</f>
        <v>0</v>
      </c>
      <c r="K1556" s="220" t="s">
        <v>999</v>
      </c>
    </row>
    <row r="1557" spans="2:11" s="246" customFormat="1" ht="15.5" x14ac:dyDescent="0.4">
      <c r="B1557" s="246" t="str">
        <f>VLOOKUP(C1557,[1]!Companies[#Data],3,FALSE)</f>
        <v>100047864-5</v>
      </c>
      <c r="C1557" s="261" t="str">
        <f t="shared" si="51"/>
        <v>Woodside Energy (Trinidad Block 28) Limited</v>
      </c>
      <c r="E1557" s="221" t="s">
        <v>2108</v>
      </c>
      <c r="F1557" s="220" t="s">
        <v>996</v>
      </c>
      <c r="G1557" s="220" t="s">
        <v>996</v>
      </c>
      <c r="H1557" s="261" t="str">
        <f>Table10[[#This Row],[Company]]</f>
        <v>Woodside Energy (Trinidad Block 28) Limited</v>
      </c>
      <c r="I1557" s="220" t="s">
        <v>1199</v>
      </c>
      <c r="J1557" s="222">
        <f>'[20]WET Block 28'!$E29/[4]Sheet1!$D$367</f>
        <v>0</v>
      </c>
      <c r="K1557" s="220" t="s">
        <v>999</v>
      </c>
    </row>
    <row r="1558" spans="2:11" s="246" customFormat="1" ht="15.5" x14ac:dyDescent="0.4">
      <c r="B1558" s="246" t="str">
        <f>VLOOKUP(C1558,[1]!Companies[#Data],3,FALSE)</f>
        <v>100047864-5</v>
      </c>
      <c r="C1558" s="261" t="str">
        <f t="shared" si="51"/>
        <v>Woodside Energy (Trinidad Block 28) Limited</v>
      </c>
      <c r="E1558" s="221" t="s">
        <v>2083</v>
      </c>
      <c r="F1558" s="220" t="s">
        <v>996</v>
      </c>
      <c r="G1558" s="220" t="s">
        <v>996</v>
      </c>
      <c r="H1558" s="261" t="str">
        <f>Table10[[#This Row],[Company]]</f>
        <v>Woodside Energy (Trinidad Block 28) Limited</v>
      </c>
      <c r="I1558" s="220" t="s">
        <v>1199</v>
      </c>
      <c r="J1558" s="222">
        <f>'[20]WET Block 28'!$E30/[4]Sheet1!$D$367</f>
        <v>0</v>
      </c>
      <c r="K1558" s="220" t="s">
        <v>999</v>
      </c>
    </row>
    <row r="1559" spans="2:11" s="246" customFormat="1" ht="15.5" x14ac:dyDescent="0.4">
      <c r="B1559" s="246" t="str">
        <f>VLOOKUP(C1559,[1]!Companies[#Data],3,FALSE)</f>
        <v>100047864-5</v>
      </c>
      <c r="C1559" s="261" t="str">
        <f t="shared" si="51"/>
        <v>Woodside Energy (Trinidad Block 28) Limited</v>
      </c>
      <c r="E1559" s="221" t="s">
        <v>2109</v>
      </c>
      <c r="F1559" s="220" t="s">
        <v>996</v>
      </c>
      <c r="G1559" s="220" t="s">
        <v>996</v>
      </c>
      <c r="H1559" s="261" t="str">
        <f>Table10[[#This Row],[Company]]</f>
        <v>Woodside Energy (Trinidad Block 28) Limited</v>
      </c>
      <c r="I1559" s="220" t="s">
        <v>1199</v>
      </c>
      <c r="J1559" s="222">
        <f>'[20]WET Block 28'!$E31/[4]Sheet1!$D$367</f>
        <v>0</v>
      </c>
      <c r="K1559" s="220" t="s">
        <v>999</v>
      </c>
    </row>
    <row r="1560" spans="2:11" s="246" customFormat="1" ht="15.5" x14ac:dyDescent="0.4">
      <c r="B1560" s="246" t="str">
        <f>VLOOKUP(C1560,[1]!Companies[#Data],3,FALSE)</f>
        <v>100047864-5</v>
      </c>
      <c r="C1560" s="261" t="str">
        <f t="shared" si="51"/>
        <v>Woodside Energy (Trinidad Block 28) Limited</v>
      </c>
      <c r="E1560" s="221" t="s">
        <v>2073</v>
      </c>
      <c r="F1560" s="220" t="s">
        <v>996</v>
      </c>
      <c r="G1560" s="220" t="s">
        <v>996</v>
      </c>
      <c r="H1560" s="261" t="str">
        <f>Table10[[#This Row],[Company]]</f>
        <v>Woodside Energy (Trinidad Block 28) Limited</v>
      </c>
      <c r="I1560" s="220" t="s">
        <v>1199</v>
      </c>
      <c r="J1560" s="222">
        <f>'[20]WET Block 28'!$E32/[4]Sheet1!$D$367</f>
        <v>0</v>
      </c>
      <c r="K1560" s="220" t="s">
        <v>999</v>
      </c>
    </row>
    <row r="1561" spans="2:11" s="246" customFormat="1" ht="31" x14ac:dyDescent="0.4">
      <c r="B1561" s="246" t="str">
        <f>VLOOKUP(C1561,[1]!Companies[#Data],3,FALSE)</f>
        <v>100047864-5</v>
      </c>
      <c r="C1561" s="261" t="str">
        <f t="shared" si="51"/>
        <v>Woodside Energy (Trinidad Block 28) Limited</v>
      </c>
      <c r="E1561" s="221" t="s">
        <v>2062</v>
      </c>
      <c r="F1561" s="220" t="s">
        <v>996</v>
      </c>
      <c r="G1561" s="220" t="s">
        <v>996</v>
      </c>
      <c r="H1561" s="261" t="str">
        <f>Table10[[#This Row],[Company]]</f>
        <v>Woodside Energy (Trinidad Block 28) Limited</v>
      </c>
      <c r="I1561" s="220" t="s">
        <v>1199</v>
      </c>
      <c r="J1561" s="222">
        <f>'[20]WET Block 28'!$E33/[4]Sheet1!$D$367</f>
        <v>0</v>
      </c>
      <c r="K1561" s="220" t="s">
        <v>999</v>
      </c>
    </row>
    <row r="1562" spans="2:11" s="246" customFormat="1" ht="15.5" x14ac:dyDescent="0.4">
      <c r="B1562" s="246" t="str">
        <f>VLOOKUP(C1562,[1]!Companies[#Data],3,FALSE)</f>
        <v>100047864-5</v>
      </c>
      <c r="C1562" s="261" t="str">
        <f t="shared" si="51"/>
        <v>Woodside Energy (Trinidad Block 28) Limited</v>
      </c>
      <c r="E1562" s="221" t="s">
        <v>2110</v>
      </c>
      <c r="F1562" s="220" t="s">
        <v>996</v>
      </c>
      <c r="G1562" s="220" t="s">
        <v>996</v>
      </c>
      <c r="H1562" s="261" t="str">
        <f>Table10[[#This Row],[Company]]</f>
        <v>Woodside Energy (Trinidad Block 28) Limited</v>
      </c>
      <c r="I1562" s="220" t="s">
        <v>1199</v>
      </c>
      <c r="J1562" s="222">
        <f>'[20]WET Block 28'!$E34/[4]Sheet1!$D$367</f>
        <v>0</v>
      </c>
      <c r="K1562" s="220" t="s">
        <v>999</v>
      </c>
    </row>
    <row r="1563" spans="2:11" s="246" customFormat="1" ht="15.5" x14ac:dyDescent="0.4">
      <c r="B1563" s="246" t="str">
        <f>VLOOKUP(C1563,[1]!Companies[#Data],3,FALSE)</f>
        <v>100047864-5</v>
      </c>
      <c r="C1563" s="261" t="str">
        <f t="shared" si="51"/>
        <v>Woodside Energy (Trinidad Block 28) Limited</v>
      </c>
      <c r="E1563" s="221" t="s">
        <v>2111</v>
      </c>
      <c r="F1563" s="220" t="s">
        <v>996</v>
      </c>
      <c r="G1563" s="220" t="s">
        <v>996</v>
      </c>
      <c r="H1563" s="261" t="str">
        <f>Table10[[#This Row],[Company]]</f>
        <v>Woodside Energy (Trinidad Block 28) Limited</v>
      </c>
      <c r="I1563" s="220" t="s">
        <v>1199</v>
      </c>
      <c r="J1563" s="222">
        <f>'[20]WET Block 28'!$E35/[4]Sheet1!$D$367</f>
        <v>0</v>
      </c>
      <c r="K1563" s="220" t="s">
        <v>999</v>
      </c>
    </row>
    <row r="1564" spans="2:11" s="246" customFormat="1" ht="15.5" x14ac:dyDescent="0.4">
      <c r="B1564" s="246" t="str">
        <f>VLOOKUP(C1564,[1]!Companies[#Data],3,FALSE)</f>
        <v>100047864-5</v>
      </c>
      <c r="C1564" s="261" t="str">
        <f t="shared" ref="C1564:C1574" si="52">C1563</f>
        <v>Woodside Energy (Trinidad Block 28) Limited</v>
      </c>
      <c r="E1564" s="221" t="s">
        <v>2112</v>
      </c>
      <c r="F1564" s="220" t="s">
        <v>996</v>
      </c>
      <c r="G1564" s="220" t="s">
        <v>996</v>
      </c>
      <c r="H1564" s="261" t="str">
        <f>Table10[[#This Row],[Company]]</f>
        <v>Woodside Energy (Trinidad Block 28) Limited</v>
      </c>
      <c r="I1564" s="220" t="s">
        <v>1199</v>
      </c>
      <c r="J1564" s="222">
        <f>'[20]WET Block 28'!$E36/[4]Sheet1!$D$367</f>
        <v>0</v>
      </c>
      <c r="K1564" s="220" t="s">
        <v>999</v>
      </c>
    </row>
    <row r="1565" spans="2:11" s="246" customFormat="1" ht="15.5" x14ac:dyDescent="0.4">
      <c r="B1565" s="246" t="str">
        <f>VLOOKUP(C1565,[1]!Companies[#Data],3,FALSE)</f>
        <v>100047864-5</v>
      </c>
      <c r="C1565" s="261" t="str">
        <f t="shared" si="52"/>
        <v>Woodside Energy (Trinidad Block 28) Limited</v>
      </c>
      <c r="E1565" s="221" t="s">
        <v>2113</v>
      </c>
      <c r="F1565" s="220" t="s">
        <v>996</v>
      </c>
      <c r="G1565" s="220" t="s">
        <v>996</v>
      </c>
      <c r="H1565" s="261" t="str">
        <f>Table10[[#This Row],[Company]]</f>
        <v>Woodside Energy (Trinidad Block 28) Limited</v>
      </c>
      <c r="I1565" s="220" t="s">
        <v>1199</v>
      </c>
      <c r="J1565" s="222">
        <f>'[20]WET Block 28'!$E37/[4]Sheet1!$D$367</f>
        <v>0</v>
      </c>
      <c r="K1565" s="220" t="s">
        <v>999</v>
      </c>
    </row>
    <row r="1566" spans="2:11" s="246" customFormat="1" ht="15.5" x14ac:dyDescent="0.4">
      <c r="B1566" s="246" t="str">
        <f>VLOOKUP(C1566,[1]!Companies[#Data],3,FALSE)</f>
        <v>100047864-5</v>
      </c>
      <c r="C1566" s="261" t="str">
        <f t="shared" si="52"/>
        <v>Woodside Energy (Trinidad Block 28) Limited</v>
      </c>
      <c r="E1566" s="221" t="s">
        <v>2074</v>
      </c>
      <c r="F1566" s="220" t="s">
        <v>996</v>
      </c>
      <c r="G1566" s="220" t="s">
        <v>996</v>
      </c>
      <c r="H1566" s="261" t="str">
        <f>Table10[[#This Row],[Company]]</f>
        <v>Woodside Energy (Trinidad Block 28) Limited</v>
      </c>
      <c r="I1566" s="220" t="s">
        <v>1199</v>
      </c>
      <c r="J1566" s="222">
        <f>'[20]WET Block 28'!$E38/[4]Sheet1!$D$367</f>
        <v>0</v>
      </c>
      <c r="K1566" s="220" t="s">
        <v>999</v>
      </c>
    </row>
    <row r="1567" spans="2:11" s="246" customFormat="1" ht="15.5" x14ac:dyDescent="0.4">
      <c r="B1567" s="246" t="str">
        <f>VLOOKUP(C1567,[1]!Companies[#Data],3,FALSE)</f>
        <v>100047864-5</v>
      </c>
      <c r="C1567" s="261" t="str">
        <f t="shared" si="52"/>
        <v>Woodside Energy (Trinidad Block 28) Limited</v>
      </c>
      <c r="E1567" s="221" t="s">
        <v>2064</v>
      </c>
      <c r="F1567" s="220" t="s">
        <v>996</v>
      </c>
      <c r="G1567" s="220" t="s">
        <v>996</v>
      </c>
      <c r="H1567" s="261" t="str">
        <f>Table10[[#This Row],[Company]]</f>
        <v>Woodside Energy (Trinidad Block 28) Limited</v>
      </c>
      <c r="I1567" s="220" t="s">
        <v>1199</v>
      </c>
      <c r="J1567" s="222">
        <f>'[20]WET Block 28'!$E39/[4]Sheet1!$D$367</f>
        <v>0</v>
      </c>
      <c r="K1567" s="220" t="s">
        <v>999</v>
      </c>
    </row>
    <row r="1568" spans="2:11" s="246" customFormat="1" ht="15.5" x14ac:dyDescent="0.4">
      <c r="B1568" s="246" t="str">
        <f>VLOOKUP(C1568,[1]!Companies[#Data],3,FALSE)</f>
        <v>100047864-5</v>
      </c>
      <c r="C1568" s="261" t="str">
        <f t="shared" si="52"/>
        <v>Woodside Energy (Trinidad Block 28) Limited</v>
      </c>
      <c r="E1568" s="221" t="s">
        <v>2065</v>
      </c>
      <c r="F1568" s="220" t="s">
        <v>996</v>
      </c>
      <c r="G1568" s="220" t="s">
        <v>996</v>
      </c>
      <c r="H1568" s="261" t="str">
        <f>Table10[[#This Row],[Company]]</f>
        <v>Woodside Energy (Trinidad Block 28) Limited</v>
      </c>
      <c r="I1568" s="220" t="s">
        <v>1199</v>
      </c>
      <c r="J1568" s="222">
        <f>'[20]WET Block 28'!$E40/[4]Sheet1!$D$367</f>
        <v>0</v>
      </c>
      <c r="K1568" s="220" t="s">
        <v>999</v>
      </c>
    </row>
    <row r="1569" spans="2:11" s="246" customFormat="1" ht="15.5" x14ac:dyDescent="0.4">
      <c r="B1569" s="246" t="str">
        <f>VLOOKUP(C1569,[1]!Companies[#Data],3,FALSE)</f>
        <v>100047864-5</v>
      </c>
      <c r="C1569" s="261" t="str">
        <f t="shared" si="52"/>
        <v>Woodside Energy (Trinidad Block 28) Limited</v>
      </c>
      <c r="E1569" s="221" t="s">
        <v>2114</v>
      </c>
      <c r="F1569" s="220" t="s">
        <v>996</v>
      </c>
      <c r="G1569" s="220" t="s">
        <v>996</v>
      </c>
      <c r="H1569" s="261" t="str">
        <f>Table10[[#This Row],[Company]]</f>
        <v>Woodside Energy (Trinidad Block 28) Limited</v>
      </c>
      <c r="I1569" s="220" t="s">
        <v>1199</v>
      </c>
      <c r="J1569" s="222">
        <f>'[20]WET Block 28'!$E41/[4]Sheet1!$D$367</f>
        <v>0</v>
      </c>
      <c r="K1569" s="220" t="s">
        <v>999</v>
      </c>
    </row>
    <row r="1570" spans="2:11" s="246" customFormat="1" ht="15.5" x14ac:dyDescent="0.4">
      <c r="B1570" s="246" t="str">
        <f>VLOOKUP(C1570,[1]!Companies[#Data],3,FALSE)</f>
        <v>100047864-5</v>
      </c>
      <c r="C1570" s="261" t="str">
        <f t="shared" si="52"/>
        <v>Woodside Energy (Trinidad Block 28) Limited</v>
      </c>
      <c r="E1570" s="221" t="s">
        <v>2069</v>
      </c>
      <c r="F1570" s="220" t="s">
        <v>996</v>
      </c>
      <c r="G1570" s="220" t="s">
        <v>996</v>
      </c>
      <c r="H1570" s="261" t="str">
        <f>Table10[[#This Row],[Company]]</f>
        <v>Woodside Energy (Trinidad Block 28) Limited</v>
      </c>
      <c r="I1570" s="220" t="s">
        <v>1199</v>
      </c>
      <c r="J1570" s="222">
        <f>'[20]WET Block 28'!$E42/[4]Sheet1!$D$367</f>
        <v>0</v>
      </c>
      <c r="K1570" s="220" t="s">
        <v>999</v>
      </c>
    </row>
    <row r="1571" spans="2:11" s="246" customFormat="1" ht="15.5" x14ac:dyDescent="0.4">
      <c r="B1571" s="246" t="str">
        <f>VLOOKUP(C1571,[1]!Companies[#Data],3,FALSE)</f>
        <v>100047864-5</v>
      </c>
      <c r="C1571" s="261" t="str">
        <f t="shared" si="52"/>
        <v>Woodside Energy (Trinidad Block 28) Limited</v>
      </c>
      <c r="E1571" s="221" t="s">
        <v>2070</v>
      </c>
      <c r="F1571" s="220" t="s">
        <v>996</v>
      </c>
      <c r="G1571" s="220" t="s">
        <v>996</v>
      </c>
      <c r="H1571" s="261" t="str">
        <f>Table10[[#This Row],[Company]]</f>
        <v>Woodside Energy (Trinidad Block 28) Limited</v>
      </c>
      <c r="I1571" s="220" t="s">
        <v>1199</v>
      </c>
      <c r="J1571" s="222">
        <f>'[20]WET Block 28'!$E43/[4]Sheet1!$D$367</f>
        <v>0</v>
      </c>
      <c r="K1571" s="220" t="s">
        <v>999</v>
      </c>
    </row>
    <row r="1572" spans="2:11" s="246" customFormat="1" ht="15.5" x14ac:dyDescent="0.4">
      <c r="B1572" s="246" t="str">
        <f>VLOOKUP(C1572,[1]!Companies[#Data],3,FALSE)</f>
        <v>100047864-5</v>
      </c>
      <c r="C1572" s="261" t="str">
        <f t="shared" si="52"/>
        <v>Woodside Energy (Trinidad Block 28) Limited</v>
      </c>
      <c r="E1572" s="221" t="s">
        <v>2115</v>
      </c>
      <c r="F1572" s="220" t="s">
        <v>996</v>
      </c>
      <c r="G1572" s="220" t="s">
        <v>996</v>
      </c>
      <c r="H1572" s="261" t="str">
        <f>Table10[[#This Row],[Company]]</f>
        <v>Woodside Energy (Trinidad Block 28) Limited</v>
      </c>
      <c r="I1572" s="220" t="s">
        <v>1199</v>
      </c>
      <c r="J1572" s="222">
        <f>'[20]WET Block 28'!$E44/[4]Sheet1!$D$367</f>
        <v>0</v>
      </c>
      <c r="K1572" s="220" t="s">
        <v>999</v>
      </c>
    </row>
    <row r="1573" spans="2:11" s="246" customFormat="1" ht="15.5" x14ac:dyDescent="0.4">
      <c r="B1573" s="246" t="str">
        <f>VLOOKUP(C1573,[1]!Companies[#Data],3,FALSE)</f>
        <v>100047864-5</v>
      </c>
      <c r="C1573" s="261" t="str">
        <f t="shared" si="52"/>
        <v>Woodside Energy (Trinidad Block 28) Limited</v>
      </c>
      <c r="E1573" s="221" t="s">
        <v>2072</v>
      </c>
      <c r="F1573" s="220" t="s">
        <v>996</v>
      </c>
      <c r="G1573" s="220" t="s">
        <v>996</v>
      </c>
      <c r="H1573" s="261" t="str">
        <f>Table10[[#This Row],[Company]]</f>
        <v>Woodside Energy (Trinidad Block 28) Limited</v>
      </c>
      <c r="I1573" s="220" t="s">
        <v>1199</v>
      </c>
      <c r="J1573" s="222">
        <f>'[20]WET Block 28'!$E45/[4]Sheet1!$D$367</f>
        <v>0</v>
      </c>
      <c r="K1573" s="220" t="s">
        <v>999</v>
      </c>
    </row>
    <row r="1574" spans="2:11" s="246" customFormat="1" ht="15.5" x14ac:dyDescent="0.4">
      <c r="B1574" s="246" t="str">
        <f>VLOOKUP(C1574,[1]!Companies[#Data],3,FALSE)</f>
        <v>100047864-5</v>
      </c>
      <c r="C1574" s="261" t="str">
        <f t="shared" si="52"/>
        <v>Woodside Energy (Trinidad Block 28) Limited</v>
      </c>
      <c r="E1574" s="221" t="s">
        <v>2192</v>
      </c>
      <c r="F1574" s="220" t="s">
        <v>996</v>
      </c>
      <c r="G1574" s="220" t="s">
        <v>996</v>
      </c>
      <c r="H1574" s="261" t="str">
        <f>Table10[[#This Row],[Company]]</f>
        <v>Woodside Energy (Trinidad Block 28) Limited</v>
      </c>
      <c r="I1574" s="220" t="s">
        <v>1199</v>
      </c>
      <c r="J1574" s="222">
        <f>'[20]WET Block 28'!$E$50/[4]Sheet1!$D$367</f>
        <v>0</v>
      </c>
      <c r="K1574" s="220" t="s">
        <v>999</v>
      </c>
    </row>
    <row r="1575" spans="2:11" s="246" customFormat="1" ht="15.5" x14ac:dyDescent="0.4">
      <c r="B1575" s="246" t="str">
        <f>VLOOKUP(C1575,[1]!Companies[#Data],3,FALSE)</f>
        <v>100047154-8</v>
      </c>
      <c r="C1575" s="261" t="str">
        <f>'[1]Part 3 - Reporting entities'!B79</f>
        <v>Woodside Energy (Trinidad Block 29) Limited</v>
      </c>
      <c r="E1575" s="221" t="s">
        <v>2082</v>
      </c>
      <c r="F1575" s="220" t="s">
        <v>996</v>
      </c>
      <c r="G1575" s="220" t="s">
        <v>996</v>
      </c>
      <c r="H1575" s="261" t="str">
        <f>Table10[[#This Row],[Company]]</f>
        <v>Woodside Energy (Trinidad Block 29) Limited</v>
      </c>
      <c r="I1575" s="220" t="s">
        <v>1199</v>
      </c>
      <c r="J1575" s="222">
        <f>'[20]WET Block 29'!$E14/[4]Sheet1!$D$367</f>
        <v>0</v>
      </c>
      <c r="K1575" s="220" t="s">
        <v>999</v>
      </c>
    </row>
    <row r="1576" spans="2:11" s="246" customFormat="1" ht="15.5" x14ac:dyDescent="0.4">
      <c r="B1576" s="246" t="str">
        <f>VLOOKUP(C1576,[1]!Companies[#Data],3,FALSE)</f>
        <v>100047154-8</v>
      </c>
      <c r="C1576" s="261" t="str">
        <f>C1575</f>
        <v>Woodside Energy (Trinidad Block 29) Limited</v>
      </c>
      <c r="E1576" s="221" t="s">
        <v>2050</v>
      </c>
      <c r="F1576" s="220" t="s">
        <v>996</v>
      </c>
      <c r="G1576" s="220" t="s">
        <v>996</v>
      </c>
      <c r="H1576" s="261" t="str">
        <f>Table10[[#This Row],[Company]]</f>
        <v>Woodside Energy (Trinidad Block 29) Limited</v>
      </c>
      <c r="I1576" s="220" t="s">
        <v>1199</v>
      </c>
      <c r="J1576" s="222">
        <f>'[20]WET Block 29'!$E15/[4]Sheet1!$D$367</f>
        <v>0</v>
      </c>
      <c r="K1576" s="220" t="s">
        <v>999</v>
      </c>
    </row>
    <row r="1577" spans="2:11" s="246" customFormat="1" ht="15.5" x14ac:dyDescent="0.4">
      <c r="B1577" s="246" t="str">
        <f>VLOOKUP(C1577,[1]!Companies[#Data],3,FALSE)</f>
        <v>100047154-8</v>
      </c>
      <c r="C1577" s="261" t="str">
        <f t="shared" ref="C1577:C1604" si="53">C1576</f>
        <v>Woodside Energy (Trinidad Block 29) Limited</v>
      </c>
      <c r="E1577" s="221" t="s">
        <v>2051</v>
      </c>
      <c r="F1577" s="220" t="s">
        <v>996</v>
      </c>
      <c r="G1577" s="220" t="s">
        <v>996</v>
      </c>
      <c r="H1577" s="261" t="str">
        <f>Table10[[#This Row],[Company]]</f>
        <v>Woodside Energy (Trinidad Block 29) Limited</v>
      </c>
      <c r="I1577" s="220" t="s">
        <v>1199</v>
      </c>
      <c r="J1577" s="222">
        <f>'[20]WET Block 29'!$E16/[4]Sheet1!$D$367</f>
        <v>0</v>
      </c>
      <c r="K1577" s="220" t="s">
        <v>999</v>
      </c>
    </row>
    <row r="1578" spans="2:11" s="246" customFormat="1" ht="15.5" x14ac:dyDescent="0.4">
      <c r="B1578" s="246" t="str">
        <f>VLOOKUP(C1578,[1]!Companies[#Data],3,FALSE)</f>
        <v>100047154-8</v>
      </c>
      <c r="C1578" s="261" t="str">
        <f t="shared" si="53"/>
        <v>Woodside Energy (Trinidad Block 29) Limited</v>
      </c>
      <c r="E1578" s="221" t="s">
        <v>2049</v>
      </c>
      <c r="F1578" s="220" t="s">
        <v>996</v>
      </c>
      <c r="G1578" s="220" t="s">
        <v>996</v>
      </c>
      <c r="H1578" s="261" t="str">
        <f>Table10[[#This Row],[Company]]</f>
        <v>Woodside Energy (Trinidad Block 29) Limited</v>
      </c>
      <c r="I1578" s="220" t="s">
        <v>1199</v>
      </c>
      <c r="J1578" s="222">
        <f>'[20]WET Block 29'!$E17/[4]Sheet1!$D$367</f>
        <v>0</v>
      </c>
      <c r="K1578" s="220" t="s">
        <v>999</v>
      </c>
    </row>
    <row r="1579" spans="2:11" s="246" customFormat="1" ht="15.5" x14ac:dyDescent="0.4">
      <c r="B1579" s="246" t="str">
        <f>VLOOKUP(C1579,[1]!Companies[#Data],3,FALSE)</f>
        <v>100047154-8</v>
      </c>
      <c r="C1579" s="261" t="str">
        <f t="shared" si="53"/>
        <v>Woodside Energy (Trinidad Block 29) Limited</v>
      </c>
      <c r="E1579" s="221" t="s">
        <v>2057</v>
      </c>
      <c r="F1579" s="220" t="s">
        <v>996</v>
      </c>
      <c r="G1579" s="220" t="s">
        <v>996</v>
      </c>
      <c r="H1579" s="261" t="str">
        <f>Table10[[#This Row],[Company]]</f>
        <v>Woodside Energy (Trinidad Block 29) Limited</v>
      </c>
      <c r="I1579" s="220" t="s">
        <v>1199</v>
      </c>
      <c r="J1579" s="222">
        <f>'[20]WET Block 29'!$E18/[4]Sheet1!$D$367</f>
        <v>70161.696529525914</v>
      </c>
      <c r="K1579" s="220" t="s">
        <v>999</v>
      </c>
    </row>
    <row r="1580" spans="2:11" s="246" customFormat="1" ht="15.5" x14ac:dyDescent="0.4">
      <c r="B1580" s="246" t="str">
        <f>VLOOKUP(C1580,[1]!Companies[#Data],3,FALSE)</f>
        <v>100047154-8</v>
      </c>
      <c r="C1580" s="261" t="str">
        <f t="shared" si="53"/>
        <v>Woodside Energy (Trinidad Block 29) Limited</v>
      </c>
      <c r="E1580" s="221" t="s">
        <v>2054</v>
      </c>
      <c r="F1580" s="220" t="s">
        <v>996</v>
      </c>
      <c r="G1580" s="220" t="s">
        <v>996</v>
      </c>
      <c r="H1580" s="261" t="str">
        <f>Table10[[#This Row],[Company]]</f>
        <v>Woodside Energy (Trinidad Block 29) Limited</v>
      </c>
      <c r="I1580" s="220" t="s">
        <v>1199</v>
      </c>
      <c r="J1580" s="222">
        <f>'[20]WET Block 29'!$E19/[4]Sheet1!$D$367</f>
        <v>0</v>
      </c>
      <c r="K1580" s="220" t="s">
        <v>999</v>
      </c>
    </row>
    <row r="1581" spans="2:11" s="246" customFormat="1" ht="31" x14ac:dyDescent="0.4">
      <c r="B1581" s="246" t="str">
        <f>VLOOKUP(C1581,[1]!Companies[#Data],3,FALSE)</f>
        <v>100047154-8</v>
      </c>
      <c r="C1581" s="261" t="str">
        <f t="shared" si="53"/>
        <v>Woodside Energy (Trinidad Block 29) Limited</v>
      </c>
      <c r="E1581" s="221" t="s">
        <v>2048</v>
      </c>
      <c r="F1581" s="220" t="s">
        <v>996</v>
      </c>
      <c r="G1581" s="220" t="s">
        <v>996</v>
      </c>
      <c r="H1581" s="261" t="str">
        <f>Table10[[#This Row],[Company]]</f>
        <v>Woodside Energy (Trinidad Block 29) Limited</v>
      </c>
      <c r="I1581" s="220" t="s">
        <v>1199</v>
      </c>
      <c r="J1581" s="222">
        <f>'[20]WET Block 29'!$E20/[4]Sheet1!$D$367</f>
        <v>0</v>
      </c>
      <c r="K1581" s="220" t="s">
        <v>999</v>
      </c>
    </row>
    <row r="1582" spans="2:11" s="246" customFormat="1" ht="31" x14ac:dyDescent="0.4">
      <c r="B1582" s="246" t="str">
        <f>VLOOKUP(C1582,[1]!Companies[#Data],3,FALSE)</f>
        <v>100047154-8</v>
      </c>
      <c r="C1582" s="261" t="str">
        <f t="shared" si="53"/>
        <v>Woodside Energy (Trinidad Block 29) Limited</v>
      </c>
      <c r="E1582" s="221" t="s">
        <v>2085</v>
      </c>
      <c r="F1582" s="220" t="s">
        <v>996</v>
      </c>
      <c r="G1582" s="220" t="s">
        <v>996</v>
      </c>
      <c r="H1582" s="261" t="str">
        <f>Table10[[#This Row],[Company]]</f>
        <v>Woodside Energy (Trinidad Block 29) Limited</v>
      </c>
      <c r="I1582" s="220" t="s">
        <v>1199</v>
      </c>
      <c r="J1582" s="222">
        <f>'[20]WET Block 29'!$E21/[4]Sheet1!$D$367</f>
        <v>0</v>
      </c>
      <c r="K1582" s="220" t="s">
        <v>999</v>
      </c>
    </row>
    <row r="1583" spans="2:11" s="246" customFormat="1" ht="15.5" x14ac:dyDescent="0.4">
      <c r="B1583" s="246" t="str">
        <f>VLOOKUP(C1583,[1]!Companies[#Data],3,FALSE)</f>
        <v>100047154-8</v>
      </c>
      <c r="C1583" s="261" t="str">
        <f t="shared" si="53"/>
        <v>Woodside Energy (Trinidad Block 29) Limited</v>
      </c>
      <c r="E1583" s="221" t="s">
        <v>2107</v>
      </c>
      <c r="F1583" s="220" t="s">
        <v>996</v>
      </c>
      <c r="G1583" s="220" t="s">
        <v>996</v>
      </c>
      <c r="H1583" s="261" t="str">
        <f>Table10[[#This Row],[Company]]</f>
        <v>Woodside Energy (Trinidad Block 29) Limited</v>
      </c>
      <c r="I1583" s="220" t="s">
        <v>1199</v>
      </c>
      <c r="J1583" s="222">
        <f>'[20]WET Block 29'!$E22/[4]Sheet1!$D$367</f>
        <v>0</v>
      </c>
      <c r="K1583" s="220" t="s">
        <v>999</v>
      </c>
    </row>
    <row r="1584" spans="2:11" s="246" customFormat="1" ht="15.5" x14ac:dyDescent="0.4">
      <c r="B1584" s="246" t="str">
        <f>VLOOKUP(C1584,[1]!Companies[#Data],3,FALSE)</f>
        <v>100047154-8</v>
      </c>
      <c r="C1584" s="261" t="str">
        <f t="shared" si="53"/>
        <v>Woodside Energy (Trinidad Block 29) Limited</v>
      </c>
      <c r="E1584" s="221" t="s">
        <v>2075</v>
      </c>
      <c r="F1584" s="220" t="s">
        <v>996</v>
      </c>
      <c r="G1584" s="220" t="s">
        <v>996</v>
      </c>
      <c r="H1584" s="261" t="str">
        <f>Table10[[#This Row],[Company]]</f>
        <v>Woodside Energy (Trinidad Block 29) Limited</v>
      </c>
      <c r="I1584" s="220" t="s">
        <v>1199</v>
      </c>
      <c r="J1584" s="222">
        <f>'[20]WET Block 29'!$E23/[4]Sheet1!$D$367</f>
        <v>0</v>
      </c>
      <c r="K1584" s="220" t="s">
        <v>999</v>
      </c>
    </row>
    <row r="1585" spans="2:11" s="246" customFormat="1" ht="15.5" x14ac:dyDescent="0.4">
      <c r="B1585" s="246" t="str">
        <f>VLOOKUP(C1585,[1]!Companies[#Data],3,FALSE)</f>
        <v>100047154-8</v>
      </c>
      <c r="C1585" s="261" t="str">
        <f t="shared" si="53"/>
        <v>Woodside Energy (Trinidad Block 29) Limited</v>
      </c>
      <c r="E1585" s="221" t="s">
        <v>2076</v>
      </c>
      <c r="F1585" s="220" t="s">
        <v>996</v>
      </c>
      <c r="G1585" s="220" t="s">
        <v>996</v>
      </c>
      <c r="H1585" s="261" t="str">
        <f>Table10[[#This Row],[Company]]</f>
        <v>Woodside Energy (Trinidad Block 29) Limited</v>
      </c>
      <c r="I1585" s="220" t="s">
        <v>1199</v>
      </c>
      <c r="J1585" s="222">
        <f>'[20]WET Block 29'!$E24/[4]Sheet1!$D$367</f>
        <v>0</v>
      </c>
      <c r="K1585" s="220" t="s">
        <v>999</v>
      </c>
    </row>
    <row r="1586" spans="2:11" s="246" customFormat="1" ht="15.5" x14ac:dyDescent="0.4">
      <c r="B1586" s="246" t="str">
        <f>VLOOKUP(C1586,[1]!Companies[#Data],3,FALSE)</f>
        <v>100047154-8</v>
      </c>
      <c r="C1586" s="261" t="str">
        <f t="shared" si="53"/>
        <v>Woodside Energy (Trinidad Block 29) Limited</v>
      </c>
      <c r="E1586" s="221" t="s">
        <v>2059</v>
      </c>
      <c r="F1586" s="220" t="s">
        <v>996</v>
      </c>
      <c r="G1586" s="220" t="s">
        <v>996</v>
      </c>
      <c r="H1586" s="261" t="str">
        <f>Table10[[#This Row],[Company]]</f>
        <v>Woodside Energy (Trinidad Block 29) Limited</v>
      </c>
      <c r="I1586" s="220" t="s">
        <v>1199</v>
      </c>
      <c r="J1586" s="222">
        <f>'[20]WET Block 29'!$E28/[4]Sheet1!$D$367</f>
        <v>0</v>
      </c>
      <c r="K1586" s="220" t="s">
        <v>999</v>
      </c>
    </row>
    <row r="1587" spans="2:11" s="246" customFormat="1" ht="15.5" x14ac:dyDescent="0.4">
      <c r="B1587" s="246" t="str">
        <f>VLOOKUP(C1587,[1]!Companies[#Data],3,FALSE)</f>
        <v>100047154-8</v>
      </c>
      <c r="C1587" s="261" t="str">
        <f t="shared" si="53"/>
        <v>Woodside Energy (Trinidad Block 29) Limited</v>
      </c>
      <c r="E1587" s="221" t="s">
        <v>2108</v>
      </c>
      <c r="F1587" s="220" t="s">
        <v>996</v>
      </c>
      <c r="G1587" s="220" t="s">
        <v>996</v>
      </c>
      <c r="H1587" s="261" t="str">
        <f>Table10[[#This Row],[Company]]</f>
        <v>Woodside Energy (Trinidad Block 29) Limited</v>
      </c>
      <c r="I1587" s="220" t="s">
        <v>1199</v>
      </c>
      <c r="J1587" s="222">
        <f>'[20]WET Block 29'!$E29/[4]Sheet1!$D$367</f>
        <v>0</v>
      </c>
      <c r="K1587" s="220" t="s">
        <v>999</v>
      </c>
    </row>
    <row r="1588" spans="2:11" s="246" customFormat="1" ht="15.5" x14ac:dyDescent="0.4">
      <c r="B1588" s="246" t="str">
        <f>VLOOKUP(C1588,[1]!Companies[#Data],3,FALSE)</f>
        <v>100047154-8</v>
      </c>
      <c r="C1588" s="261" t="str">
        <f t="shared" si="53"/>
        <v>Woodside Energy (Trinidad Block 29) Limited</v>
      </c>
      <c r="E1588" s="221" t="s">
        <v>2083</v>
      </c>
      <c r="F1588" s="220" t="s">
        <v>996</v>
      </c>
      <c r="G1588" s="220" t="s">
        <v>996</v>
      </c>
      <c r="H1588" s="261" t="str">
        <f>Table10[[#This Row],[Company]]</f>
        <v>Woodside Energy (Trinidad Block 29) Limited</v>
      </c>
      <c r="I1588" s="220" t="s">
        <v>1199</v>
      </c>
      <c r="J1588" s="222">
        <f>'[20]WET Block 29'!$E30/[4]Sheet1!$D$367</f>
        <v>0</v>
      </c>
      <c r="K1588" s="220" t="s">
        <v>999</v>
      </c>
    </row>
    <row r="1589" spans="2:11" s="246" customFormat="1" ht="15.5" x14ac:dyDescent="0.4">
      <c r="B1589" s="246" t="str">
        <f>VLOOKUP(C1589,[1]!Companies[#Data],3,FALSE)</f>
        <v>100047154-8</v>
      </c>
      <c r="C1589" s="261" t="str">
        <f t="shared" si="53"/>
        <v>Woodside Energy (Trinidad Block 29) Limited</v>
      </c>
      <c r="E1589" s="221" t="s">
        <v>2109</v>
      </c>
      <c r="F1589" s="220" t="s">
        <v>996</v>
      </c>
      <c r="G1589" s="220" t="s">
        <v>996</v>
      </c>
      <c r="H1589" s="261" t="str">
        <f>Table10[[#This Row],[Company]]</f>
        <v>Woodside Energy (Trinidad Block 29) Limited</v>
      </c>
      <c r="I1589" s="220" t="s">
        <v>1199</v>
      </c>
      <c r="J1589" s="222">
        <f>'[20]WET Block 29'!$E31/[4]Sheet1!$D$367</f>
        <v>0</v>
      </c>
      <c r="K1589" s="220" t="s">
        <v>999</v>
      </c>
    </row>
    <row r="1590" spans="2:11" s="246" customFormat="1" ht="15.5" x14ac:dyDescent="0.4">
      <c r="B1590" s="246" t="str">
        <f>VLOOKUP(C1590,[1]!Companies[#Data],3,FALSE)</f>
        <v>100047154-8</v>
      </c>
      <c r="C1590" s="261" t="str">
        <f t="shared" si="53"/>
        <v>Woodside Energy (Trinidad Block 29) Limited</v>
      </c>
      <c r="E1590" s="221" t="s">
        <v>2073</v>
      </c>
      <c r="F1590" s="220" t="s">
        <v>996</v>
      </c>
      <c r="G1590" s="220" t="s">
        <v>996</v>
      </c>
      <c r="H1590" s="261" t="str">
        <f>Table10[[#This Row],[Company]]</f>
        <v>Woodside Energy (Trinidad Block 29) Limited</v>
      </c>
      <c r="I1590" s="220" t="s">
        <v>1199</v>
      </c>
      <c r="J1590" s="222">
        <f>'[20]WET Block 29'!$E32/[4]Sheet1!$D$367</f>
        <v>0</v>
      </c>
      <c r="K1590" s="220" t="s">
        <v>999</v>
      </c>
    </row>
    <row r="1591" spans="2:11" s="246" customFormat="1" ht="31" x14ac:dyDescent="0.4">
      <c r="B1591" s="246" t="str">
        <f>VLOOKUP(C1591,[1]!Companies[#Data],3,FALSE)</f>
        <v>100047154-8</v>
      </c>
      <c r="C1591" s="261" t="str">
        <f t="shared" si="53"/>
        <v>Woodside Energy (Trinidad Block 29) Limited</v>
      </c>
      <c r="E1591" s="221" t="s">
        <v>2062</v>
      </c>
      <c r="F1591" s="220" t="s">
        <v>996</v>
      </c>
      <c r="G1591" s="220" t="s">
        <v>996</v>
      </c>
      <c r="H1591" s="261" t="str">
        <f>Table10[[#This Row],[Company]]</f>
        <v>Woodside Energy (Trinidad Block 29) Limited</v>
      </c>
      <c r="I1591" s="220" t="s">
        <v>1199</v>
      </c>
      <c r="J1591" s="222">
        <f>'[20]WET Block 29'!$E33/[4]Sheet1!$D$367</f>
        <v>0</v>
      </c>
      <c r="K1591" s="220" t="s">
        <v>999</v>
      </c>
    </row>
    <row r="1592" spans="2:11" s="246" customFormat="1" ht="15.5" x14ac:dyDescent="0.4">
      <c r="B1592" s="246" t="str">
        <f>VLOOKUP(C1592,[1]!Companies[#Data],3,FALSE)</f>
        <v>100047154-8</v>
      </c>
      <c r="C1592" s="261" t="str">
        <f t="shared" si="53"/>
        <v>Woodside Energy (Trinidad Block 29) Limited</v>
      </c>
      <c r="E1592" s="221" t="s">
        <v>2110</v>
      </c>
      <c r="F1592" s="220" t="s">
        <v>996</v>
      </c>
      <c r="G1592" s="220" t="s">
        <v>996</v>
      </c>
      <c r="H1592" s="261" t="str">
        <f>Table10[[#This Row],[Company]]</f>
        <v>Woodside Energy (Trinidad Block 29) Limited</v>
      </c>
      <c r="I1592" s="220" t="s">
        <v>1199</v>
      </c>
      <c r="J1592" s="222">
        <f>'[20]WET Block 29'!$E34/[4]Sheet1!$D$367</f>
        <v>0</v>
      </c>
      <c r="K1592" s="220" t="s">
        <v>999</v>
      </c>
    </row>
    <row r="1593" spans="2:11" s="246" customFormat="1" ht="15.5" x14ac:dyDescent="0.4">
      <c r="B1593" s="246" t="str">
        <f>VLOOKUP(C1593,[1]!Companies[#Data],3,FALSE)</f>
        <v>100047154-8</v>
      </c>
      <c r="C1593" s="261" t="str">
        <f t="shared" si="53"/>
        <v>Woodside Energy (Trinidad Block 29) Limited</v>
      </c>
      <c r="E1593" s="221" t="s">
        <v>2111</v>
      </c>
      <c r="F1593" s="220" t="s">
        <v>996</v>
      </c>
      <c r="G1593" s="220" t="s">
        <v>996</v>
      </c>
      <c r="H1593" s="261" t="str">
        <f>Table10[[#This Row],[Company]]</f>
        <v>Woodside Energy (Trinidad Block 29) Limited</v>
      </c>
      <c r="I1593" s="220" t="s">
        <v>1199</v>
      </c>
      <c r="J1593" s="222">
        <f>'[20]WET Block 29'!$E35/[4]Sheet1!$D$367</f>
        <v>0</v>
      </c>
      <c r="K1593" s="220" t="s">
        <v>999</v>
      </c>
    </row>
    <row r="1594" spans="2:11" s="246" customFormat="1" ht="15.5" x14ac:dyDescent="0.4">
      <c r="B1594" s="246" t="str">
        <f>VLOOKUP(C1594,[1]!Companies[#Data],3,FALSE)</f>
        <v>100047154-8</v>
      </c>
      <c r="C1594" s="261" t="str">
        <f t="shared" si="53"/>
        <v>Woodside Energy (Trinidad Block 29) Limited</v>
      </c>
      <c r="E1594" s="221" t="s">
        <v>2112</v>
      </c>
      <c r="F1594" s="220" t="s">
        <v>996</v>
      </c>
      <c r="G1594" s="220" t="s">
        <v>996</v>
      </c>
      <c r="H1594" s="261" t="str">
        <f>Table10[[#This Row],[Company]]</f>
        <v>Woodside Energy (Trinidad Block 29) Limited</v>
      </c>
      <c r="I1594" s="220" t="s">
        <v>1199</v>
      </c>
      <c r="J1594" s="222">
        <f>'[20]WET Block 29'!$E36/[4]Sheet1!$D$367</f>
        <v>0</v>
      </c>
      <c r="K1594" s="220" t="s">
        <v>999</v>
      </c>
    </row>
    <row r="1595" spans="2:11" s="246" customFormat="1" ht="15.5" x14ac:dyDescent="0.4">
      <c r="B1595" s="246" t="str">
        <f>VLOOKUP(C1595,[1]!Companies[#Data],3,FALSE)</f>
        <v>100047154-8</v>
      </c>
      <c r="C1595" s="261" t="str">
        <f t="shared" si="53"/>
        <v>Woodside Energy (Trinidad Block 29) Limited</v>
      </c>
      <c r="E1595" s="221" t="s">
        <v>2113</v>
      </c>
      <c r="F1595" s="220" t="s">
        <v>996</v>
      </c>
      <c r="G1595" s="220" t="s">
        <v>996</v>
      </c>
      <c r="H1595" s="261" t="str">
        <f>Table10[[#This Row],[Company]]</f>
        <v>Woodside Energy (Trinidad Block 29) Limited</v>
      </c>
      <c r="I1595" s="220" t="s">
        <v>1199</v>
      </c>
      <c r="J1595" s="222">
        <f>'[20]WET Block 29'!$E37/[4]Sheet1!$D$367</f>
        <v>0</v>
      </c>
      <c r="K1595" s="220" t="s">
        <v>999</v>
      </c>
    </row>
    <row r="1596" spans="2:11" s="246" customFormat="1" ht="15.5" x14ac:dyDescent="0.4">
      <c r="B1596" s="246" t="str">
        <f>VLOOKUP(C1596,[1]!Companies[#Data],3,FALSE)</f>
        <v>100047154-8</v>
      </c>
      <c r="C1596" s="261" t="str">
        <f t="shared" si="53"/>
        <v>Woodside Energy (Trinidad Block 29) Limited</v>
      </c>
      <c r="E1596" s="221" t="s">
        <v>2074</v>
      </c>
      <c r="F1596" s="220" t="s">
        <v>996</v>
      </c>
      <c r="G1596" s="220" t="s">
        <v>996</v>
      </c>
      <c r="H1596" s="261" t="str">
        <f>Table10[[#This Row],[Company]]</f>
        <v>Woodside Energy (Trinidad Block 29) Limited</v>
      </c>
      <c r="I1596" s="220" t="s">
        <v>1199</v>
      </c>
      <c r="J1596" s="222">
        <f>'[20]WET Block 29'!$E38/[4]Sheet1!$D$367</f>
        <v>0</v>
      </c>
      <c r="K1596" s="220" t="s">
        <v>999</v>
      </c>
    </row>
    <row r="1597" spans="2:11" s="246" customFormat="1" ht="15.5" x14ac:dyDescent="0.4">
      <c r="B1597" s="246" t="str">
        <f>VLOOKUP(C1597,[1]!Companies[#Data],3,FALSE)</f>
        <v>100047154-8</v>
      </c>
      <c r="C1597" s="261" t="str">
        <f t="shared" si="53"/>
        <v>Woodside Energy (Trinidad Block 29) Limited</v>
      </c>
      <c r="E1597" s="221" t="s">
        <v>2064</v>
      </c>
      <c r="F1597" s="220" t="s">
        <v>996</v>
      </c>
      <c r="G1597" s="220" t="s">
        <v>996</v>
      </c>
      <c r="H1597" s="261" t="str">
        <f>Table10[[#This Row],[Company]]</f>
        <v>Woodside Energy (Trinidad Block 29) Limited</v>
      </c>
      <c r="I1597" s="220" t="s">
        <v>1199</v>
      </c>
      <c r="J1597" s="222">
        <f>'[20]WET Block 29'!$E39/[4]Sheet1!$D$367</f>
        <v>0</v>
      </c>
      <c r="K1597" s="220" t="s">
        <v>999</v>
      </c>
    </row>
    <row r="1598" spans="2:11" s="246" customFormat="1" ht="15.5" x14ac:dyDescent="0.4">
      <c r="B1598" s="246" t="str">
        <f>VLOOKUP(C1598,[1]!Companies[#Data],3,FALSE)</f>
        <v>100047154-8</v>
      </c>
      <c r="C1598" s="261" t="str">
        <f t="shared" si="53"/>
        <v>Woodside Energy (Trinidad Block 29) Limited</v>
      </c>
      <c r="E1598" s="221" t="s">
        <v>2065</v>
      </c>
      <c r="F1598" s="220" t="s">
        <v>996</v>
      </c>
      <c r="G1598" s="220" t="s">
        <v>996</v>
      </c>
      <c r="H1598" s="261" t="str">
        <f>Table10[[#This Row],[Company]]</f>
        <v>Woodside Energy (Trinidad Block 29) Limited</v>
      </c>
      <c r="I1598" s="220" t="s">
        <v>1199</v>
      </c>
      <c r="J1598" s="222">
        <f>'[20]WET Block 29'!$E40/[4]Sheet1!$D$367</f>
        <v>0</v>
      </c>
      <c r="K1598" s="220" t="s">
        <v>999</v>
      </c>
    </row>
    <row r="1599" spans="2:11" s="246" customFormat="1" ht="15.5" x14ac:dyDescent="0.4">
      <c r="B1599" s="246" t="str">
        <f>VLOOKUP(C1599,[1]!Companies[#Data],3,FALSE)</f>
        <v>100047154-8</v>
      </c>
      <c r="C1599" s="261" t="str">
        <f t="shared" si="53"/>
        <v>Woodside Energy (Trinidad Block 29) Limited</v>
      </c>
      <c r="E1599" s="221" t="s">
        <v>2114</v>
      </c>
      <c r="F1599" s="220" t="s">
        <v>996</v>
      </c>
      <c r="G1599" s="220" t="s">
        <v>996</v>
      </c>
      <c r="H1599" s="261" t="str">
        <f>Table10[[#This Row],[Company]]</f>
        <v>Woodside Energy (Trinidad Block 29) Limited</v>
      </c>
      <c r="I1599" s="220" t="s">
        <v>1199</v>
      </c>
      <c r="J1599" s="222">
        <f>'[20]WET Block 29'!$E41/[4]Sheet1!$D$367</f>
        <v>0</v>
      </c>
      <c r="K1599" s="220" t="s">
        <v>999</v>
      </c>
    </row>
    <row r="1600" spans="2:11" s="246" customFormat="1" ht="15.5" x14ac:dyDescent="0.4">
      <c r="B1600" s="246" t="str">
        <f>VLOOKUP(C1600,[1]!Companies[#Data],3,FALSE)</f>
        <v>100047154-8</v>
      </c>
      <c r="C1600" s="261" t="str">
        <f t="shared" si="53"/>
        <v>Woodside Energy (Trinidad Block 29) Limited</v>
      </c>
      <c r="E1600" s="221" t="s">
        <v>2069</v>
      </c>
      <c r="F1600" s="220" t="s">
        <v>996</v>
      </c>
      <c r="G1600" s="220" t="s">
        <v>996</v>
      </c>
      <c r="H1600" s="261" t="str">
        <f>Table10[[#This Row],[Company]]</f>
        <v>Woodside Energy (Trinidad Block 29) Limited</v>
      </c>
      <c r="I1600" s="220" t="s">
        <v>1199</v>
      </c>
      <c r="J1600" s="222">
        <f>'[20]WET Block 29'!$E42/[4]Sheet1!$D$367</f>
        <v>0</v>
      </c>
      <c r="K1600" s="220" t="s">
        <v>999</v>
      </c>
    </row>
    <row r="1601" spans="2:12" s="246" customFormat="1" ht="15.5" x14ac:dyDescent="0.4">
      <c r="B1601" s="246" t="str">
        <f>VLOOKUP(C1601,[1]!Companies[#Data],3,FALSE)</f>
        <v>100047154-8</v>
      </c>
      <c r="C1601" s="261" t="str">
        <f t="shared" si="53"/>
        <v>Woodside Energy (Trinidad Block 29) Limited</v>
      </c>
      <c r="E1601" s="221" t="s">
        <v>2070</v>
      </c>
      <c r="F1601" s="220" t="s">
        <v>996</v>
      </c>
      <c r="G1601" s="220" t="s">
        <v>996</v>
      </c>
      <c r="H1601" s="261" t="str">
        <f>Table10[[#This Row],[Company]]</f>
        <v>Woodside Energy (Trinidad Block 29) Limited</v>
      </c>
      <c r="I1601" s="220" t="s">
        <v>1199</v>
      </c>
      <c r="J1601" s="222">
        <f>'[20]WET Block 29'!$E43/[4]Sheet1!$D$367</f>
        <v>0</v>
      </c>
      <c r="K1601" s="220" t="s">
        <v>999</v>
      </c>
    </row>
    <row r="1602" spans="2:12" s="246" customFormat="1" ht="15.5" x14ac:dyDescent="0.4">
      <c r="B1602" s="246" t="str">
        <f>VLOOKUP(C1602,[1]!Companies[#Data],3,FALSE)</f>
        <v>100047154-8</v>
      </c>
      <c r="C1602" s="261" t="str">
        <f t="shared" si="53"/>
        <v>Woodside Energy (Trinidad Block 29) Limited</v>
      </c>
      <c r="E1602" s="221" t="s">
        <v>2115</v>
      </c>
      <c r="F1602" s="220" t="s">
        <v>996</v>
      </c>
      <c r="G1602" s="220" t="s">
        <v>996</v>
      </c>
      <c r="H1602" s="261" t="str">
        <f>Table10[[#This Row],[Company]]</f>
        <v>Woodside Energy (Trinidad Block 29) Limited</v>
      </c>
      <c r="I1602" s="220" t="s">
        <v>1199</v>
      </c>
      <c r="J1602" s="222">
        <f>'[20]WET Block 29'!$E44/[4]Sheet1!$D$367</f>
        <v>0</v>
      </c>
      <c r="K1602" s="220" t="s">
        <v>999</v>
      </c>
    </row>
    <row r="1603" spans="2:12" s="246" customFormat="1" ht="15.5" x14ac:dyDescent="0.4">
      <c r="B1603" s="246" t="str">
        <f>VLOOKUP(C1603,[1]!Companies[#Data],3,FALSE)</f>
        <v>100047154-8</v>
      </c>
      <c r="C1603" s="261" t="str">
        <f t="shared" si="53"/>
        <v>Woodside Energy (Trinidad Block 29) Limited</v>
      </c>
      <c r="E1603" s="221" t="s">
        <v>2072</v>
      </c>
      <c r="F1603" s="220" t="s">
        <v>996</v>
      </c>
      <c r="G1603" s="220" t="s">
        <v>996</v>
      </c>
      <c r="H1603" s="261" t="str">
        <f>Table10[[#This Row],[Company]]</f>
        <v>Woodside Energy (Trinidad Block 29) Limited</v>
      </c>
      <c r="I1603" s="220" t="s">
        <v>1199</v>
      </c>
      <c r="J1603" s="222">
        <f>'[20]WET Block 29'!$E45/[4]Sheet1!$D$367</f>
        <v>0</v>
      </c>
      <c r="K1603" s="220" t="s">
        <v>999</v>
      </c>
    </row>
    <row r="1604" spans="2:12" s="246" customFormat="1" ht="15.5" x14ac:dyDescent="0.4">
      <c r="B1604" s="246" t="str">
        <f>VLOOKUP(C1604,[1]!Companies[#Data],3,FALSE)</f>
        <v>100047154-8</v>
      </c>
      <c r="C1604" s="261" t="str">
        <f t="shared" si="53"/>
        <v>Woodside Energy (Trinidad Block 29) Limited</v>
      </c>
      <c r="E1604" s="221" t="s">
        <v>2116</v>
      </c>
      <c r="F1604" s="220" t="s">
        <v>996</v>
      </c>
      <c r="G1604" s="220" t="s">
        <v>996</v>
      </c>
      <c r="H1604" s="261" t="str">
        <f>Table10[[#This Row],[Company]]</f>
        <v>Woodside Energy (Trinidad Block 29) Limited</v>
      </c>
      <c r="I1604" s="220" t="s">
        <v>1199</v>
      </c>
      <c r="J1604" s="222">
        <f>'[20]WET Block 29'!$E$50/[4]Sheet1!$D$367</f>
        <v>0</v>
      </c>
      <c r="K1604" s="220" t="s">
        <v>999</v>
      </c>
    </row>
    <row r="1605" spans="2:12" s="246" customFormat="1" ht="15" x14ac:dyDescent="0.35">
      <c r="B1605" s="246" t="e">
        <f>VLOOKUP(C1605,[1]!Companies[#Data],3,FALSE)</f>
        <v>#N/A</v>
      </c>
      <c r="C1605" s="261"/>
      <c r="H1605" s="261"/>
    </row>
    <row r="1606" spans="2:12" s="246" customFormat="1" ht="15" x14ac:dyDescent="0.35">
      <c r="B1606" s="246" t="e">
        <f>VLOOKUP(C1606,[1]!Companies[#Data],3,FALSE)</f>
        <v>#N/A</v>
      </c>
      <c r="C1606" s="261"/>
      <c r="H1606" s="261"/>
    </row>
    <row r="1607" spans="2:12" s="220" customFormat="1" ht="15" x14ac:dyDescent="0.4">
      <c r="B1607" s="220" t="e">
        <f>VLOOKUP(C1607,[1]!Companies[#Data],3,FALSE)</f>
        <v>#N/A</v>
      </c>
      <c r="C1607" s="261"/>
      <c r="H1607" s="261"/>
      <c r="J1607" s="222"/>
      <c r="L1607" s="255"/>
    </row>
    <row r="1608" spans="2:12" s="220" customFormat="1" ht="15" x14ac:dyDescent="0.4">
      <c r="B1608" s="220" t="e">
        <f>VLOOKUP(C1608,[1]!Companies[#Data],3,FALSE)</f>
        <v>#N/A</v>
      </c>
      <c r="C1608" s="261"/>
      <c r="D1608" s="238"/>
      <c r="H1608" s="261"/>
      <c r="J1608" s="222"/>
      <c r="L1608" s="255"/>
    </row>
    <row r="1609" spans="2:12" s="220" customFormat="1" ht="15" x14ac:dyDescent="0.4">
      <c r="B1609" s="220" t="e">
        <f>VLOOKUP(C1609,[1]!Companies[#Data],3,FALSE)</f>
        <v>#N/A</v>
      </c>
      <c r="C1609" s="261"/>
      <c r="H1609" s="261"/>
      <c r="J1609" s="222"/>
      <c r="L1609" s="255"/>
    </row>
    <row r="1610" spans="2:12" s="220" customFormat="1" ht="15" x14ac:dyDescent="0.4">
      <c r="B1610" s="220" t="e">
        <f>VLOOKUP(C1610,[1]!Companies[#Data],3,FALSE)</f>
        <v>#N/A</v>
      </c>
      <c r="C1610" s="261"/>
      <c r="H1610" s="261"/>
      <c r="J1610" s="222"/>
      <c r="L1610" s="255"/>
    </row>
    <row r="1611" spans="2:12" s="220" customFormat="1" ht="15" x14ac:dyDescent="0.4">
      <c r="B1611" s="172" t="str">
        <f>VLOOKUP(C1611,[1]!Companies[#Data],3,FALSE)</f>
        <v>&lt;Use Legal Entity Identifier if available&gt;</v>
      </c>
      <c r="C1611" s="172" t="s">
        <v>1575</v>
      </c>
      <c r="H1611" s="172"/>
      <c r="J1611" s="222"/>
      <c r="L1611" s="255"/>
    </row>
    <row r="1612" spans="2:12" s="220" customFormat="1" ht="15.5" thickBot="1" x14ac:dyDescent="0.45">
      <c r="G1612" s="253"/>
    </row>
    <row r="1613" spans="2:12" s="220" customFormat="1" ht="15.5" thickBot="1" x14ac:dyDescent="0.45">
      <c r="G1613" s="253"/>
      <c r="H1613" s="173" t="s">
        <v>1960</v>
      </c>
      <c r="I1613" s="174"/>
      <c r="J1613" s="175">
        <f>SUMIF(Table10[Reporting currency],"USD",Table10[Revenue value])+(IFERROR(SUMIF(Table10[Reporting currency],"&lt;&gt;USD",Table10[Revenue value])/'[1]Part 1 - About'!$E$45,0))</f>
        <v>4478419200.2699347</v>
      </c>
    </row>
    <row r="1614" spans="2:12" s="220" customFormat="1" ht="15.5" thickBot="1" x14ac:dyDescent="0.45">
      <c r="G1614" s="253"/>
      <c r="H1614" s="215"/>
      <c r="I1614" s="215"/>
      <c r="J1614" s="216"/>
    </row>
    <row r="1615" spans="2:12" s="220" customFormat="1" ht="16.5" thickBot="1" x14ac:dyDescent="0.45">
      <c r="G1615" s="253"/>
      <c r="H1615" s="214" t="str">
        <f>"Total in "&amp;'[1]Part 1 - About'!$E$44</f>
        <v>Total in TTD</v>
      </c>
      <c r="I1615" s="174"/>
      <c r="J1615" s="175">
        <f>IF('[1]Part 1 - About'!$E$44="USD",0,SUMIF(Table10[Reporting currency],'[1]Part 1 - About'!$E$44,Table10[Revenue value]))+(IFERROR(SUMIF(Table10[Reporting currency],"USD",Table10[Revenue value])*'[1]Part 1 - About'!$E$45,0))</f>
        <v>30256428516.402889</v>
      </c>
    </row>
    <row r="1616" spans="2:12" s="220" customFormat="1" ht="15" x14ac:dyDescent="0.4"/>
    <row r="1617" spans="3:14" ht="23.25" customHeight="1" x14ac:dyDescent="0.35">
      <c r="C1617" s="325" t="s">
        <v>1567</v>
      </c>
      <c r="D1617" s="325"/>
      <c r="E1617" s="325"/>
      <c r="F1617" s="325"/>
      <c r="G1617" s="325"/>
      <c r="H1617" s="325"/>
      <c r="I1617" s="325"/>
      <c r="J1617" s="325"/>
      <c r="K1617" s="325"/>
      <c r="L1617" s="325"/>
      <c r="M1617" s="325"/>
      <c r="N1617" s="325"/>
    </row>
    <row r="1618" spans="3:14" s="220" customFormat="1" ht="15" x14ac:dyDescent="0.4">
      <c r="C1618" s="323" t="s">
        <v>1568</v>
      </c>
      <c r="D1618" s="323"/>
      <c r="E1618" s="323"/>
      <c r="F1618" s="323"/>
      <c r="G1618" s="323"/>
      <c r="H1618" s="323"/>
      <c r="I1618" s="323"/>
      <c r="J1618" s="323"/>
      <c r="K1618" s="323"/>
      <c r="L1618" s="323"/>
      <c r="M1618" s="323"/>
      <c r="N1618" s="323"/>
    </row>
    <row r="1619" spans="3:14" s="220" customFormat="1" ht="15" x14ac:dyDescent="0.4">
      <c r="C1619" s="323"/>
      <c r="D1619" s="323"/>
      <c r="E1619" s="323"/>
      <c r="F1619" s="323"/>
      <c r="G1619" s="323"/>
      <c r="H1619" s="323"/>
      <c r="I1619" s="323"/>
      <c r="J1619" s="323"/>
      <c r="K1619" s="323"/>
      <c r="L1619" s="323"/>
      <c r="M1619" s="323"/>
      <c r="N1619" s="323"/>
    </row>
    <row r="1620" spans="3:14" s="220" customFormat="1" ht="15" x14ac:dyDescent="0.4">
      <c r="C1620" s="323" t="s">
        <v>1555</v>
      </c>
      <c r="D1620" s="323"/>
      <c r="E1620" s="323"/>
      <c r="F1620" s="323"/>
      <c r="G1620" s="323"/>
      <c r="H1620" s="323"/>
      <c r="I1620" s="323"/>
      <c r="J1620" s="323"/>
      <c r="K1620" s="323"/>
      <c r="L1620" s="323"/>
      <c r="M1620" s="323"/>
      <c r="N1620" s="323"/>
    </row>
    <row r="1621" spans="3:14" s="220" customFormat="1" ht="15" x14ac:dyDescent="0.4">
      <c r="C1621" s="323" t="s">
        <v>1556</v>
      </c>
      <c r="D1621" s="323"/>
      <c r="E1621" s="323"/>
      <c r="F1621" s="323"/>
      <c r="G1621" s="323"/>
      <c r="H1621" s="323"/>
      <c r="I1621" s="323"/>
      <c r="J1621" s="323"/>
      <c r="K1621" s="323"/>
      <c r="L1621" s="323"/>
      <c r="M1621" s="323"/>
      <c r="N1621" s="323"/>
    </row>
    <row r="1622" spans="3:14" s="220" customFormat="1" ht="15" x14ac:dyDescent="0.4">
      <c r="C1622" s="323" t="s">
        <v>1557</v>
      </c>
      <c r="D1622" s="323"/>
      <c r="E1622" s="323"/>
      <c r="F1622" s="323"/>
      <c r="G1622" s="323"/>
      <c r="H1622" s="323"/>
      <c r="I1622" s="323"/>
      <c r="J1622" s="323"/>
      <c r="K1622" s="323"/>
      <c r="L1622" s="323"/>
      <c r="M1622" s="323"/>
      <c r="N1622" s="323"/>
    </row>
    <row r="1623" spans="3:14" s="220" customFormat="1" ht="15" x14ac:dyDescent="0.4">
      <c r="C1623" s="323" t="s">
        <v>1558</v>
      </c>
      <c r="D1623" s="323"/>
      <c r="E1623" s="323"/>
      <c r="F1623" s="323"/>
      <c r="G1623" s="323"/>
      <c r="H1623" s="323"/>
      <c r="I1623" s="323"/>
      <c r="J1623" s="323"/>
      <c r="K1623" s="323"/>
      <c r="L1623" s="323"/>
      <c r="M1623" s="323"/>
      <c r="N1623" s="323"/>
    </row>
    <row r="1624" spans="3:14" s="220" customFormat="1" ht="15" x14ac:dyDescent="0.4">
      <c r="C1624" s="323" t="s">
        <v>1559</v>
      </c>
      <c r="D1624" s="323"/>
      <c r="E1624" s="323"/>
      <c r="F1624" s="323"/>
      <c r="G1624" s="323"/>
      <c r="H1624" s="323"/>
      <c r="I1624" s="323"/>
      <c r="J1624" s="323"/>
      <c r="K1624" s="323"/>
      <c r="L1624" s="323"/>
      <c r="M1624" s="323"/>
      <c r="N1624" s="323"/>
    </row>
    <row r="1625" spans="3:14" s="220" customFormat="1" ht="15" x14ac:dyDescent="0.4">
      <c r="C1625" s="323"/>
      <c r="D1625" s="323"/>
      <c r="E1625" s="323"/>
      <c r="F1625" s="323"/>
      <c r="G1625" s="323"/>
      <c r="H1625" s="323"/>
      <c r="I1625" s="323"/>
      <c r="J1625" s="323"/>
      <c r="K1625" s="323"/>
      <c r="L1625" s="323"/>
      <c r="M1625" s="323"/>
      <c r="N1625" s="323"/>
    </row>
    <row r="1626" spans="3:14" s="220" customFormat="1" ht="16.5" customHeight="1" thickBot="1" x14ac:dyDescent="0.45">
      <c r="C1626" s="326"/>
      <c r="D1626" s="326"/>
      <c r="E1626" s="326"/>
      <c r="F1626" s="326"/>
      <c r="G1626" s="326"/>
      <c r="H1626" s="326"/>
      <c r="I1626" s="326"/>
      <c r="J1626" s="326"/>
      <c r="K1626" s="326"/>
      <c r="L1626" s="326"/>
      <c r="M1626" s="326"/>
      <c r="N1626" s="326"/>
    </row>
    <row r="1627" spans="3:14" s="220" customFormat="1" ht="15" x14ac:dyDescent="0.4">
      <c r="C1627" s="319"/>
      <c r="D1627" s="319"/>
      <c r="E1627" s="319"/>
      <c r="F1627" s="319"/>
      <c r="G1627" s="319"/>
      <c r="H1627" s="319"/>
      <c r="I1627" s="319"/>
      <c r="J1627" s="319"/>
      <c r="K1627" s="319"/>
      <c r="L1627" s="319"/>
      <c r="M1627" s="319"/>
      <c r="N1627" s="319"/>
    </row>
    <row r="1628" spans="3:14" s="220" customFormat="1" ht="15.5" thickBot="1" x14ac:dyDescent="0.45">
      <c r="C1628" s="288" t="s">
        <v>1854</v>
      </c>
      <c r="D1628" s="289"/>
      <c r="E1628" s="289"/>
      <c r="F1628" s="289"/>
      <c r="G1628" s="289"/>
      <c r="H1628" s="289"/>
      <c r="I1628" s="289"/>
      <c r="J1628" s="289"/>
      <c r="K1628" s="289"/>
      <c r="L1628" s="289"/>
      <c r="M1628" s="289"/>
      <c r="N1628" s="289"/>
    </row>
    <row r="1629" spans="3:14" s="220" customFormat="1" ht="15" x14ac:dyDescent="0.4">
      <c r="C1629" s="290" t="s">
        <v>1873</v>
      </c>
      <c r="D1629" s="291"/>
      <c r="E1629" s="291"/>
      <c r="F1629" s="291"/>
      <c r="G1629" s="291"/>
      <c r="H1629" s="291"/>
      <c r="I1629" s="291"/>
      <c r="J1629" s="291"/>
      <c r="K1629" s="291"/>
      <c r="L1629" s="291"/>
      <c r="M1629" s="291"/>
      <c r="N1629" s="291"/>
    </row>
    <row r="1630" spans="3:14" s="220" customFormat="1" ht="15.5" thickBot="1" x14ac:dyDescent="0.45">
      <c r="C1630" s="320"/>
      <c r="D1630" s="320"/>
      <c r="E1630" s="320"/>
      <c r="F1630" s="320"/>
      <c r="G1630" s="320"/>
      <c r="H1630" s="320"/>
      <c r="I1630" s="320"/>
      <c r="J1630" s="320"/>
      <c r="K1630" s="320"/>
      <c r="L1630" s="320"/>
      <c r="M1630" s="320"/>
      <c r="N1630" s="320"/>
    </row>
    <row r="1631" spans="3:14" s="220" customFormat="1" ht="15" x14ac:dyDescent="0.4">
      <c r="C1631" s="300" t="s">
        <v>1853</v>
      </c>
      <c r="D1631" s="300"/>
      <c r="E1631" s="300"/>
      <c r="F1631" s="300"/>
      <c r="G1631" s="300"/>
      <c r="H1631" s="300"/>
      <c r="I1631" s="300"/>
      <c r="J1631" s="300"/>
      <c r="K1631" s="300"/>
      <c r="L1631" s="300"/>
      <c r="M1631" s="300"/>
      <c r="N1631" s="300"/>
    </row>
    <row r="1632" spans="3:14" s="220" customFormat="1" ht="15.75" customHeight="1" x14ac:dyDescent="0.4">
      <c r="C1632" s="306" t="s">
        <v>1874</v>
      </c>
      <c r="D1632" s="306"/>
      <c r="E1632" s="306"/>
      <c r="F1632" s="306"/>
      <c r="G1632" s="306"/>
      <c r="H1632" s="306"/>
      <c r="I1632" s="306"/>
      <c r="J1632" s="306"/>
      <c r="K1632" s="306"/>
      <c r="L1632" s="306"/>
      <c r="M1632" s="306"/>
      <c r="N1632" s="306"/>
    </row>
    <row r="1633" spans="3:14" s="220" customFormat="1" ht="15" x14ac:dyDescent="0.4">
      <c r="C1633" s="300" t="s">
        <v>1875</v>
      </c>
      <c r="D1633" s="300"/>
      <c r="E1633" s="300"/>
      <c r="F1633" s="300"/>
      <c r="G1633" s="300"/>
      <c r="H1633" s="300"/>
      <c r="I1633" s="300"/>
      <c r="J1633" s="300"/>
      <c r="K1633" s="300"/>
      <c r="L1633" s="300"/>
      <c r="M1633" s="300"/>
      <c r="N1633" s="300"/>
    </row>
    <row r="1636" spans="3:14" x14ac:dyDescent="0.35">
      <c r="J1636" s="217"/>
    </row>
    <row r="1637" spans="3:14" x14ac:dyDescent="0.35">
      <c r="J1637" s="217"/>
      <c r="K1637" s="218"/>
    </row>
    <row r="1639" spans="3:14" x14ac:dyDescent="0.35">
      <c r="K1639" s="218"/>
    </row>
  </sheetData>
  <protectedRanges>
    <protectedRange algorithmName="SHA-512" hashValue="19r0bVvPR7yZA0UiYij7Tv1CBk3noIABvFePbLhCJ4nk3L6A+Fy+RdPPS3STf+a52x4pG2PQK4FAkXK9epnlIA==" saltValue="gQC4yrLvnbJqxYZ0KSEoZA==" spinCount="100000" sqref="C1612:D1615 F1612:H1614 F1615:G1615 B1611:D1611 H1611 B15:D1539 B1540:B1546 D1540:D1542 C1540:C1544 B1607:B1610 H15:H1604" name="Government revenues_1"/>
    <protectedRange algorithmName="SHA-512" hashValue="19r0bVvPR7yZA0UiYij7Tv1CBk3noIABvFePbLhCJ4nk3L6A+Fy+RdPPS3STf+a52x4pG2PQK4FAkXK9epnlIA==" saltValue="gQC4yrLvnbJqxYZ0KSEoZA==" spinCount="100000" sqref="I1613:I1615 I15:I1604" name="Government revenues_2"/>
    <protectedRange algorithmName="SHA-512" hashValue="19r0bVvPR7yZA0UiYij7Tv1CBk3noIABvFePbLhCJ4nk3L6A+Fy+RdPPS3STf+a52x4pG2PQK4FAkXK9epnlIA==" saltValue="gQC4yrLvnbJqxYZ0KSEoZA==" spinCount="100000" sqref="C1545:D1546 D1543:D1544 C1607:D1610 H1607:H1610 A1605:XFD1606 A1547:D1604 L1547:XFD1604 J1556:J1604" name="Government revenues_1_1"/>
    <protectedRange algorithmName="SHA-512" hashValue="19r0bVvPR7yZA0UiYij7Tv1CBk3noIABvFePbLhCJ4nk3L6A+Fy+RdPPS3STf+a52x4pG2PQK4FAkXK9epnlIA==" saltValue="gQC4yrLvnbJqxYZ0KSEoZA==" spinCount="100000" sqref="I1607:I1610" name="Government revenues_2_1"/>
  </protectedRanges>
  <mergeCells count="28">
    <mergeCell ref="C1630:N1630"/>
    <mergeCell ref="C1631:N1631"/>
    <mergeCell ref="C1632:N1632"/>
    <mergeCell ref="C1633:N1633"/>
    <mergeCell ref="C1624:N1624"/>
    <mergeCell ref="C1625:N1625"/>
    <mergeCell ref="C1626:N1626"/>
    <mergeCell ref="C1627:N1627"/>
    <mergeCell ref="C1628:N1628"/>
    <mergeCell ref="C1629:N1629"/>
    <mergeCell ref="C1623:N1623"/>
    <mergeCell ref="C8:N8"/>
    <mergeCell ref="C9:N9"/>
    <mergeCell ref="C10:N10"/>
    <mergeCell ref="C11:N11"/>
    <mergeCell ref="B13:N13"/>
    <mergeCell ref="C1617:N1617"/>
    <mergeCell ref="C1618:N1618"/>
    <mergeCell ref="C1619:N1619"/>
    <mergeCell ref="C1620:N1620"/>
    <mergeCell ref="C1621:N1621"/>
    <mergeCell ref="C1622:N1622"/>
    <mergeCell ref="C7:N7"/>
    <mergeCell ref="C2:N2"/>
    <mergeCell ref="C3:N3"/>
    <mergeCell ref="C4:N4"/>
    <mergeCell ref="C5:N5"/>
    <mergeCell ref="C6:N6"/>
  </mergeCells>
  <dataValidations count="17">
    <dataValidation type="decimal" operator="notBetween" allowBlank="1" showInputMessage="1" showErrorMessage="1" errorTitle="Number" error="Please only input numbers in this cell" promptTitle="In-kind volume" prompt="Please input the in-kind volume for the revenue stream if applicable." sqref="L15:L1546 L1607:L1611" xr:uid="{EABC2DC8-6AA4-E944-9CFC-236A86C0F401}">
      <formula1>0.1</formula1>
      <formula2>0.2</formula2>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M15:M1546 M1607:M1611" xr:uid="{ADB5D15F-F75C-E740-9109-85954CE92D30}">
      <formula1>"&lt;Select unit&gt;,Sm3,Sm3 o.e.,Barrels,Tonnes,oz,carats,Scf"</formula1>
    </dataValidation>
    <dataValidation type="list" allowBlank="1" showInputMessage="1" showErrorMessage="1" sqref="B15:B1546 B1607:B1611" xr:uid="{A9DA79C0-21CA-1F41-9A48-F7AFCCBCD506}">
      <formula1>Sector_list</formula1>
    </dataValidation>
    <dataValidation type="list" allowBlank="1" showInputMessage="1" showErrorMessage="1" sqref="I1607:I1610 I15:I1604" xr:uid="{3F8AAC0A-465A-A44C-A1C8-C383F4303E5B}">
      <formula1>Currency_code_list</formula1>
    </dataValidation>
    <dataValidation type="decimal" operator="notBetween" allowBlank="1" showInputMessage="1" showErrorMessage="1" errorTitle="Number" error="Please only input numbers in this cell" promptTitle="Revenue value" prompt="Please input the total figure of the reconciled revenue stream, as disclosed by government._x000a_" sqref="J1607:J1611 J15:J1555" xr:uid="{6A524B25-BD7F-DA4B-B055-CB9EC779309E}">
      <formula1>0.1</formula1>
      <formula2>0.2</formula2>
    </dataValidation>
    <dataValidation type="list" showInputMessage="1" showErrorMessage="1" sqref="C1608:C1611 H1608:H1610" xr:uid="{D0152C75-4F90-9946-AA77-BDE309D1EA39}">
      <formula1>Companies_list</formula1>
    </dataValidation>
    <dataValidation type="list" showInputMessage="1" showErrorMessage="1" sqref="H1611" xr:uid="{46C2FA10-3718-724F-AD20-D0393A445F22}">
      <formula1>Projectname</formula1>
    </dataValidation>
    <dataValidation allowBlank="1" showInputMessage="1" showErrorMessage="1" promptTitle="Project name" prompt="Input project name here._x000a__x000a_Please refrain from using acronyms, and input complete name." sqref="C1005:C1034" xr:uid="{2E6CC72E-35DF-DC4F-9375-EBF63F80A750}"/>
    <dataValidation allowBlank="1" showInputMessage="1" showErrorMessage="1" promptTitle="Receiving government agency" prompt="Input the name of the government recipient here._x000a__x000a_Please refrain from using acronyms, and input complete name." sqref="D1538:D1539 D806:D823 D1542 D626:D643 D1545 D836:D853 D26:D43 D56:D73 D86:D103 D686:D703 D716:D733 D656:D673 D116:D133 D746:D763 D866:D883 D896:D913 D986:D1003 D1106:D1123 D926:D943 D956:D973 D1608 D146:D163 D176:D193 D206:D223 D236:D253 D266:D283 D296:D313 D326:D343 D356:D373 D386:D403 D416:D433 D446:D463 D476:D493 D506:D523 D536:D553 D566:D583 D596:D613 D776:D793 D1016:D1033 D1046:D1063 D1076:D1093 D1534:D1535 D1136:D1153 D1166:D1183 D1196:D1213 D1226:D1243 D1256:D1273 D1286:D1303 D1316:D1333" xr:uid="{533CCD48-B892-A84E-AF28-C825A301D28C}"/>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E984:E1004 F47:F74 F77:F104 E114:E134 E24:E44 E47:E50 E737:E740 E924:E944 F947:F974 E54:E74 E84:E104 E77:E80 E714:E734 E107:E110 E744:E764 E954:E974 E977:E980 E17:E20 F17:F44 F107:F134 E137:E140 F137:F164 E144:E164 E167:E170 E174:E194 F167:F194 E197:E200 F197:F224 E204:E224 E227:E230 E234:E254 F227:F254 E257:E260 F257:F284 E264:E284 E287:E290 E294:E314 F287:F314 E317:E320 F317:F344 E324:E344 E347:E350 E354:E374 F347:F374 E377:E380 F377:F404 E384:E404 E407:E410 E414:E434 F407:F434 E437:E440 F437:F464 E444:E464 E467:E470 E474:E494 F467:F494 E497:E500 F497:F524 E504:E524 E527:E530 E534:E554 F527:F554 E557:E560 F557:F584 E564:E584 E587:E590 E594:E614 F587:F614 E617:E620 F617:F644 E624:E644 E647:E650 E654:E674 F647:F674 E677:E680 F677:F704 E684:E704 E707:E710 F707:F734 F737:F764 E767:E770 F767:F794 E774:E794 E797:E800 E804:E824 F797:F824 E827:E830 F827:F854 E834:E854 E857:E860 E864:E884 F857:F884 E887:E890 F887:F914 E894:E914 E917:E920 F917:F944 E947:E950 F977:F1004 E1007:E1010 E1014:E1034 F1007:F1034 E1037:E1040 F1037:F1064 E1044:E1064 E1067:E1070 E1074:E1094 F1067:F1094 E1097:E1100 F1097:F1124 E1104:E1124 E1127:E1130 E1134:E1154 F1127:F1154 E1157:E1160 F1157:F1184 E1164:E1184 E1187:E1190 E1194:E1214 F1187:F1214 E1217:E1220 F1217:F1244 E1224:E1244 E1247:E1250 E1254:E1274 F1247:F1274 E1277:E1280 F1277:F1304 E1284:E1304 E1307:E1310 E1314:E1334 F1307:F1334 E1337:E1340 F1337:F1364 E1344:E1364 E1367:E1370 E1374:E1394 F1367:F1394 E1397:E1400 F1397:F1424 E1404:E1424 E1427:E1430 E1434:E1454 F1427:F1454 E1457:E1460 F1457:F1484 E1464:E1484 E1487:E1490 E1517:E1520 E1494:E1514 E1524:E1544 E1607:F1610 F1487:F1604 E1547:E1550 E1554:E1574 E1577:E1580 E1584:E1604" xr:uid="{5DA19558-CF54-E34B-962B-2CF581C68DBA}"/>
    <dataValidation allowBlank="1" showInputMessage="1" showErrorMessage="1" promptTitle="Company name" prompt="Input company name here._x000a__x000a_Please refrain from using acronyms, and input complete name." sqref="C15:C1004 I1605:I1606 E1605:G1606 A1547:B1606 C1035:C1607 D1547:D1606 H15:H1607 K1605:K1606 L1547:XFD1606 J1556:J1606" xr:uid="{C71D3CD0-D50D-2140-9C53-63CAE3139E8D}"/>
    <dataValidation type="whole" allowBlank="1" showInputMessage="1" showErrorMessage="1" sqref="H1613:I1613 H1615:I1615" xr:uid="{3F8AE7B2-9BE3-4849-9FC2-CB86B93F0B0B}">
      <formula1>1</formula1>
      <formula2>2</formula2>
    </dataValidation>
    <dataValidation type="list"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E15:E16 E1611 E45:E46 E675:E676 E75:E76 E945:E946 E855:E856 E885:E886 E705:E706 E975:E976 E105:E106 E735:E736 E915:E916 E135:E136 E165:E166 E195:E196 E225:E226 E255:E256 E285:E286 E315:E316 E345:E346 E375:E376 E405:E406 E435:E436 E465:E466 E495:E496 E525:E526 E555:E556 E585:E586 E615:E616 E645:E646 E765:E766 E795:E796 E825:E826 E1005:E1006 E1035:E1036 E1065:E1066 E1095:E1096 E1125:E1126 E1155:E1156 E1185:E1186 E1215:E1216 E1245:E1246 E1275:E1276 E1305:E1306 E1335:E1336 E1365:E1366 E1395:E1396 E1425:E1426 E1455:E1456 E1485:E1486 E1515:E1516 E1545:E1546 E1575:E1576" xr:uid="{165815BE-CD36-8044-8BE3-79BC2C30986A}">
      <formula1>Revenue_stream_list</formula1>
    </dataValidation>
    <dataValidation type="textLength" allowBlank="1" showInputMessage="1" showErrorMessage="1" sqref="B1:O14 O1617:O1633 H1616:J1616 B1626:N1633 B1612:G1616 K1612:O1616 J1612:J1614 H1612:I1612 H1614:I1614 A1:A1546 A1607:A1633" xr:uid="{79CC9700-8107-C54D-9A86-D7AC5A6EF571}">
      <formula1>9999999</formula1>
      <formula2>99999999</formula2>
    </dataValidation>
    <dataValidation type="list" allowBlank="1" showInputMessage="1" showErrorMessage="1" sqref="F15:F16 F1611:G1611 F45:F46 F75:F76 F105:F106 F135:F136 F165:F166 F195:F196 F225:F226 F255:F256 F285:F286 F315:F316 F345:F346 F375:F376 F405:F406 F435:F436 F465:F466 F495:F496 F525:F526 F555:F556 F585:F586 F615:F616 F645:F646 F675:F676 F705:F706 F735:F736 F765:F766 F795:F796 F825:F826 F855:F856 F885:F886 F915:F916 F945:F946 F975:F976 F1005:F1006 F1035:F1036 F1065:F1066 F1095:F1096 F1125:F1126 F1155:F1156 F1185:F1186 F1215:F1216 F1245:F1246 F1275:F1276 F1305:F1306 F1335:F1336 F1365:F1366 F1395:F1396 F1425:F1426 F1455:F1456 F1485:F1486 K1607:K1611 G15:G1604 G1607:G1610 K15:K1604" xr:uid="{ACA299FF-328B-DD47-BC44-015909B69532}">
      <formula1>Simple_options_list</formula1>
    </dataValidation>
    <dataValidation type="textLength" allowBlank="1" showInputMessage="1" showErrorMessage="1" errorTitle="Please do not edit these cells" error="Please do not edit these cells" sqref="C1617:N1618" xr:uid="{C161A935-3F21-CC46-8B84-483B276B237B}">
      <formula1>10000</formula1>
      <formula2>50000</formula2>
    </dataValidation>
    <dataValidation type="list" allowBlank="1" showInputMessage="1" showErrorMessage="1" sqref="D1334:D1533 D15:D25 D44:D55 D74:D85 D644:D655 D1609:D1611 D914:D925 D104:D115 D134:D145 D674:D685 D734:D745 D764:D775 D824:D835 D944:D955 D974:D985 D1004:D1015 D1536:D1537 D854:D865 D884:D895 D704:D715 D1543:D1544 D1540:D1541 D164:D175 D194:D205 D224:D235 D254:D265 D284:D295 D314:D325 D344:D355 D374:D385 D404:D415 D434:D445 D464:D475 D494:D505 D524:D535 D554:D565 D584:D595 D614:D625 D794:D805 D1034:D1045 D1064:D1075 D1094:D1105 D1124:D1135 D1154:D1165 D1184:D1195 D1214:D1225 D1244:D1255 D1274:D1285 D1304:D1315 D1546 D1607" xr:uid="{01B2B4E1-2D09-7243-862A-CBE66D77E5D9}">
      <formula1>Government_entities_list</formula1>
    </dataValidation>
  </dataValidations>
  <hyperlinks>
    <hyperlink ref="B13" r:id="rId1" location="r4-1" display="EITI Requirement 4.1" xr:uid="{A1784F55-F871-6C43-AB2A-AAAB777F487C}"/>
    <hyperlink ref="C9:K9" r:id="rId2" display="If you have any questions, please contact data@eiti.org" xr:uid="{80A80B8A-43DD-214A-B2F0-179428899CD2}"/>
    <hyperlink ref="C1629:G1629" r:id="rId3" display="Give us your feedback or report a conflict in the data! Write to us at  data@eiti.org" xr:uid="{AE39CA05-A857-4E44-AACD-44F94733824A}"/>
    <hyperlink ref="C1628:G1628" r:id="rId4" display="For the latest version of Summary data templates, see  https://eiti.org/summary-data-template" xr:uid="{74F8CBED-5D53-4242-9E91-B10E2AD8A1F9}"/>
  </hyperlinks>
  <pageMargins left="0.7" right="0.7" top="0.75" bottom="0.75" header="0.3" footer="0.3"/>
  <pageSetup paperSize="9" orientation="portrait" r:id="rId5"/>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E246"/>
  <sheetViews>
    <sheetView showGridLines="0" topLeftCell="G58" zoomScale="75" zoomScaleNormal="75" workbookViewId="0">
      <selection activeCell="N66" sqref="N66"/>
    </sheetView>
  </sheetViews>
  <sheetFormatPr defaultColWidth="9.1796875" defaultRowHeight="14" x14ac:dyDescent="0.35"/>
  <cols>
    <col min="1" max="1" width="38.81640625" bestFit="1" customWidth="1"/>
    <col min="2" max="3" width="17.453125" customWidth="1"/>
    <col min="4" max="7" width="26.453125" customWidth="1"/>
    <col min="9" max="9" width="24.453125" customWidth="1"/>
    <col min="10" max="10" width="28.453125" customWidth="1"/>
    <col min="11" max="11" width="20.453125" bestFit="1" customWidth="1"/>
    <col min="14" max="14" width="17.453125" customWidth="1"/>
    <col min="15" max="15" width="23.453125" customWidth="1"/>
    <col min="16" max="16" width="13.453125" customWidth="1"/>
    <col min="19" max="19" width="15.81640625" customWidth="1"/>
    <col min="20" max="20" width="10.81640625" customWidth="1"/>
    <col min="27" max="27" width="10.453125" customWidth="1"/>
    <col min="29" max="29" width="15.453125" customWidth="1"/>
    <col min="31" max="31" width="16" customWidth="1"/>
  </cols>
  <sheetData>
    <row r="1" spans="1:31" x14ac:dyDescent="0.35">
      <c r="A1" s="1" t="s">
        <v>982</v>
      </c>
      <c r="I1" s="1" t="s">
        <v>997</v>
      </c>
      <c r="K1" s="1" t="s">
        <v>1340</v>
      </c>
      <c r="N1" s="1" t="s">
        <v>1353</v>
      </c>
      <c r="S1" s="1" t="s">
        <v>1472</v>
      </c>
      <c r="AA1" s="1" t="s">
        <v>1576</v>
      </c>
      <c r="AC1" s="1" t="s">
        <v>1582</v>
      </c>
      <c r="AE1" s="1" t="s">
        <v>1839</v>
      </c>
    </row>
    <row r="2" spans="1:31" ht="14.5" x14ac:dyDescent="0.35">
      <c r="A2" s="1" t="s">
        <v>735</v>
      </c>
      <c r="B2" s="1" t="s">
        <v>736</v>
      </c>
      <c r="C2" s="1" t="s">
        <v>737</v>
      </c>
      <c r="D2" s="1" t="s">
        <v>738</v>
      </c>
      <c r="E2" s="1" t="s">
        <v>1318</v>
      </c>
      <c r="F2" s="1" t="s">
        <v>1319</v>
      </c>
      <c r="G2" s="1" t="s">
        <v>1006</v>
      </c>
      <c r="I2" t="s">
        <v>998</v>
      </c>
      <c r="K2" t="s">
        <v>998</v>
      </c>
      <c r="N2" s="4" t="s">
        <v>1424</v>
      </c>
      <c r="O2" s="4" t="s">
        <v>1425</v>
      </c>
      <c r="P2" s="4" t="s">
        <v>1426</v>
      </c>
      <c r="S2" s="1" t="s">
        <v>1473</v>
      </c>
      <c r="T2" s="1" t="s">
        <v>1471</v>
      </c>
      <c r="U2" s="1" t="s">
        <v>1435</v>
      </c>
      <c r="V2" s="1" t="s">
        <v>1488</v>
      </c>
      <c r="W2" s="1" t="s">
        <v>1489</v>
      </c>
      <c r="X2" s="1" t="s">
        <v>1490</v>
      </c>
      <c r="Y2" s="1" t="s">
        <v>1491</v>
      </c>
      <c r="AA2" s="1" t="s">
        <v>1494</v>
      </c>
      <c r="AC2" t="s">
        <v>1581</v>
      </c>
      <c r="AE2" t="s">
        <v>1844</v>
      </c>
    </row>
    <row r="3" spans="1:31" x14ac:dyDescent="0.35">
      <c r="A3" t="s">
        <v>681</v>
      </c>
      <c r="B3" t="s">
        <v>682</v>
      </c>
      <c r="C3" t="s">
        <v>683</v>
      </c>
      <c r="D3" t="s">
        <v>970</v>
      </c>
      <c r="E3" t="s">
        <v>1199</v>
      </c>
      <c r="F3">
        <v>840</v>
      </c>
      <c r="G3" t="s">
        <v>1200</v>
      </c>
      <c r="I3" t="s">
        <v>1577</v>
      </c>
      <c r="K3" s="6" t="s">
        <v>1959</v>
      </c>
      <c r="N3" s="5" t="s">
        <v>1354</v>
      </c>
      <c r="O3" s="5" t="s">
        <v>1824</v>
      </c>
      <c r="P3" t="s">
        <v>1746</v>
      </c>
      <c r="S3" t="s">
        <v>1521</v>
      </c>
      <c r="T3" t="s">
        <v>1522</v>
      </c>
      <c r="U3" t="s">
        <v>1438</v>
      </c>
      <c r="V3" t="s">
        <v>1474</v>
      </c>
      <c r="W3" t="s">
        <v>1475</v>
      </c>
      <c r="X3" t="s">
        <v>1521</v>
      </c>
      <c r="Y3" t="s">
        <v>1521</v>
      </c>
      <c r="AA3" t="s">
        <v>1495</v>
      </c>
      <c r="AC3" t="s">
        <v>1583</v>
      </c>
      <c r="AE3" t="s">
        <v>1840</v>
      </c>
    </row>
    <row r="4" spans="1:31" x14ac:dyDescent="0.35">
      <c r="A4" t="s">
        <v>6</v>
      </c>
      <c r="B4" t="s">
        <v>7</v>
      </c>
      <c r="C4" t="s">
        <v>8</v>
      </c>
      <c r="D4" t="s">
        <v>739</v>
      </c>
      <c r="E4" t="s">
        <v>1009</v>
      </c>
      <c r="F4">
        <v>971</v>
      </c>
      <c r="G4" t="s">
        <v>1010</v>
      </c>
      <c r="I4" t="s">
        <v>996</v>
      </c>
      <c r="K4" t="s">
        <v>1587</v>
      </c>
      <c r="N4" s="5" t="s">
        <v>1355</v>
      </c>
      <c r="O4" s="5" t="s">
        <v>1789</v>
      </c>
      <c r="P4" t="s">
        <v>1710</v>
      </c>
      <c r="S4" t="s">
        <v>1523</v>
      </c>
      <c r="T4" t="s">
        <v>1524</v>
      </c>
      <c r="U4" t="s">
        <v>1439</v>
      </c>
      <c r="V4" t="s">
        <v>1474</v>
      </c>
      <c r="W4" t="s">
        <v>1475</v>
      </c>
      <c r="X4" t="s">
        <v>1523</v>
      </c>
      <c r="Y4" t="s">
        <v>1523</v>
      </c>
      <c r="AA4" t="s">
        <v>986</v>
      </c>
      <c r="AC4" t="s">
        <v>1584</v>
      </c>
      <c r="AE4" t="s">
        <v>1841</v>
      </c>
    </row>
    <row r="5" spans="1:31" x14ac:dyDescent="0.35">
      <c r="A5" t="s">
        <v>9</v>
      </c>
      <c r="B5" t="s">
        <v>10</v>
      </c>
      <c r="C5" t="s">
        <v>11</v>
      </c>
      <c r="D5" t="s">
        <v>740</v>
      </c>
      <c r="E5" t="s">
        <v>1080</v>
      </c>
      <c r="F5">
        <v>978</v>
      </c>
      <c r="G5" t="s">
        <v>1081</v>
      </c>
      <c r="I5" t="s">
        <v>1001</v>
      </c>
      <c r="K5" t="s">
        <v>1671</v>
      </c>
      <c r="N5" s="5" t="s">
        <v>1356</v>
      </c>
      <c r="O5" s="5" t="s">
        <v>1829</v>
      </c>
      <c r="P5" t="s">
        <v>1751</v>
      </c>
      <c r="S5" t="s">
        <v>1476</v>
      </c>
      <c r="T5" t="s">
        <v>1441</v>
      </c>
      <c r="U5" t="s">
        <v>1440</v>
      </c>
      <c r="V5" t="s">
        <v>1474</v>
      </c>
      <c r="W5" t="s">
        <v>1476</v>
      </c>
      <c r="X5" t="s">
        <v>1476</v>
      </c>
      <c r="Y5" t="s">
        <v>1476</v>
      </c>
      <c r="AA5" t="s">
        <v>987</v>
      </c>
      <c r="AC5" t="s">
        <v>1504</v>
      </c>
      <c r="AE5" t="s">
        <v>1842</v>
      </c>
    </row>
    <row r="6" spans="1:31" x14ac:dyDescent="0.35">
      <c r="A6" t="s">
        <v>12</v>
      </c>
      <c r="B6" t="s">
        <v>13</v>
      </c>
      <c r="C6" t="s">
        <v>14</v>
      </c>
      <c r="D6" t="s">
        <v>741</v>
      </c>
      <c r="E6" t="s">
        <v>1011</v>
      </c>
      <c r="F6">
        <v>8</v>
      </c>
      <c r="G6" t="s">
        <v>1012</v>
      </c>
      <c r="I6" t="s">
        <v>999</v>
      </c>
      <c r="K6" t="s">
        <v>1000</v>
      </c>
      <c r="N6" s="5" t="s">
        <v>1357</v>
      </c>
      <c r="O6" s="5" t="s">
        <v>1804</v>
      </c>
      <c r="P6" t="s">
        <v>1725</v>
      </c>
      <c r="S6" t="s">
        <v>1477</v>
      </c>
      <c r="T6" t="s">
        <v>1443</v>
      </c>
      <c r="U6" t="s">
        <v>1442</v>
      </c>
      <c r="V6" t="s">
        <v>1474</v>
      </c>
      <c r="W6" t="s">
        <v>1477</v>
      </c>
      <c r="X6" t="s">
        <v>1477</v>
      </c>
      <c r="Y6" t="s">
        <v>1477</v>
      </c>
      <c r="AA6" t="s">
        <v>988</v>
      </c>
      <c r="AC6" t="s">
        <v>1585</v>
      </c>
      <c r="AE6" t="s">
        <v>1852</v>
      </c>
    </row>
    <row r="7" spans="1:31" x14ac:dyDescent="0.35">
      <c r="A7" t="s">
        <v>15</v>
      </c>
      <c r="B7" t="s">
        <v>16</v>
      </c>
      <c r="C7" t="s">
        <v>17</v>
      </c>
      <c r="D7" t="s">
        <v>742</v>
      </c>
      <c r="E7" t="s">
        <v>1072</v>
      </c>
      <c r="F7">
        <v>12</v>
      </c>
      <c r="G7" t="s">
        <v>1073</v>
      </c>
      <c r="I7" t="s">
        <v>1000</v>
      </c>
      <c r="K7" t="s">
        <v>1588</v>
      </c>
      <c r="N7" s="5" t="s">
        <v>1358</v>
      </c>
      <c r="O7" s="5" t="s">
        <v>1806</v>
      </c>
      <c r="P7" t="s">
        <v>1727</v>
      </c>
      <c r="S7" t="s">
        <v>1525</v>
      </c>
      <c r="T7" t="s">
        <v>1526</v>
      </c>
      <c r="U7" t="s">
        <v>1444</v>
      </c>
      <c r="V7" t="s">
        <v>1474</v>
      </c>
      <c r="W7" t="s">
        <v>1478</v>
      </c>
      <c r="X7" t="s">
        <v>1525</v>
      </c>
      <c r="Y7" t="s">
        <v>1525</v>
      </c>
      <c r="AA7" t="s">
        <v>1000</v>
      </c>
      <c r="AC7" t="s">
        <v>989</v>
      </c>
      <c r="AE7" t="s">
        <v>989</v>
      </c>
    </row>
    <row r="8" spans="1:31" x14ac:dyDescent="0.35">
      <c r="A8" t="s">
        <v>18</v>
      </c>
      <c r="B8" t="s">
        <v>19</v>
      </c>
      <c r="C8" t="s">
        <v>20</v>
      </c>
      <c r="D8" t="s">
        <v>743</v>
      </c>
      <c r="E8" t="s">
        <v>1199</v>
      </c>
      <c r="F8">
        <v>840</v>
      </c>
      <c r="G8" t="s">
        <v>1200</v>
      </c>
      <c r="N8" s="5" t="s">
        <v>1359</v>
      </c>
      <c r="O8" s="5" t="s">
        <v>1822</v>
      </c>
      <c r="P8" t="s">
        <v>1744</v>
      </c>
      <c r="S8" t="s">
        <v>1527</v>
      </c>
      <c r="T8" t="s">
        <v>1528</v>
      </c>
      <c r="U8" t="s">
        <v>1445</v>
      </c>
      <c r="V8" t="s">
        <v>1474</v>
      </c>
      <c r="W8" t="s">
        <v>1478</v>
      </c>
      <c r="X8" t="s">
        <v>1527</v>
      </c>
      <c r="Y8" t="s">
        <v>1527</v>
      </c>
      <c r="AA8" t="s">
        <v>1496</v>
      </c>
      <c r="AC8" t="s">
        <v>1000</v>
      </c>
    </row>
    <row r="9" spans="1:31" x14ac:dyDescent="0.35">
      <c r="A9" t="s">
        <v>21</v>
      </c>
      <c r="B9" t="s">
        <v>22</v>
      </c>
      <c r="C9" t="s">
        <v>23</v>
      </c>
      <c r="D9" t="s">
        <v>744</v>
      </c>
      <c r="E9" t="s">
        <v>1080</v>
      </c>
      <c r="F9">
        <v>978</v>
      </c>
      <c r="G9" t="s">
        <v>1081</v>
      </c>
      <c r="I9" s="1" t="s">
        <v>1352</v>
      </c>
      <c r="N9" s="5" t="s">
        <v>1360</v>
      </c>
      <c r="O9" s="5" t="s">
        <v>1790</v>
      </c>
      <c r="P9" t="s">
        <v>1711</v>
      </c>
      <c r="S9" t="s">
        <v>1530</v>
      </c>
      <c r="T9" t="s">
        <v>1531</v>
      </c>
      <c r="U9" t="s">
        <v>1446</v>
      </c>
      <c r="V9" t="s">
        <v>1474</v>
      </c>
      <c r="W9" t="s">
        <v>1478</v>
      </c>
      <c r="X9" t="s">
        <v>1529</v>
      </c>
      <c r="Y9" t="s">
        <v>1530</v>
      </c>
      <c r="AA9" t="s">
        <v>989</v>
      </c>
    </row>
    <row r="10" spans="1:31" x14ac:dyDescent="0.35">
      <c r="A10" t="s">
        <v>24</v>
      </c>
      <c r="B10" t="s">
        <v>25</v>
      </c>
      <c r="C10" t="s">
        <v>26</v>
      </c>
      <c r="D10" t="s">
        <v>745</v>
      </c>
      <c r="E10" t="s">
        <v>1017</v>
      </c>
      <c r="F10">
        <v>973</v>
      </c>
      <c r="G10" t="s">
        <v>1018</v>
      </c>
      <c r="I10" s="187" t="s">
        <v>1318</v>
      </c>
      <c r="J10" s="187" t="s">
        <v>1319</v>
      </c>
      <c r="K10" s="188" t="s">
        <v>1006</v>
      </c>
      <c r="N10" s="5" t="s">
        <v>1361</v>
      </c>
      <c r="O10" s="5" t="s">
        <v>1810</v>
      </c>
      <c r="P10" t="s">
        <v>1732</v>
      </c>
      <c r="S10" t="s">
        <v>1532</v>
      </c>
      <c r="T10" t="s">
        <v>1533</v>
      </c>
      <c r="U10" t="s">
        <v>1447</v>
      </c>
      <c r="V10" t="s">
        <v>1474</v>
      </c>
      <c r="W10" t="s">
        <v>1478</v>
      </c>
      <c r="X10" t="s">
        <v>1529</v>
      </c>
      <c r="Y10" t="s">
        <v>1532</v>
      </c>
    </row>
    <row r="11" spans="1:31" x14ac:dyDescent="0.35">
      <c r="A11" t="s">
        <v>27</v>
      </c>
      <c r="B11" t="s">
        <v>28</v>
      </c>
      <c r="C11" t="s">
        <v>29</v>
      </c>
      <c r="D11" t="s">
        <v>746</v>
      </c>
      <c r="E11" t="s">
        <v>1209</v>
      </c>
      <c r="F11">
        <v>951</v>
      </c>
      <c r="G11" t="s">
        <v>1210</v>
      </c>
      <c r="I11" s="2" t="s">
        <v>1007</v>
      </c>
      <c r="J11" s="2">
        <v>784</v>
      </c>
      <c r="K11" s="3" t="s">
        <v>1008</v>
      </c>
      <c r="N11" s="5" t="s">
        <v>1362</v>
      </c>
      <c r="O11" s="5" t="s">
        <v>1772</v>
      </c>
      <c r="P11" t="s">
        <v>1693</v>
      </c>
      <c r="S11" t="s">
        <v>1534</v>
      </c>
      <c r="T11" t="s">
        <v>1535</v>
      </c>
      <c r="U11" t="s">
        <v>1448</v>
      </c>
      <c r="V11" t="s">
        <v>1474</v>
      </c>
      <c r="W11" t="s">
        <v>1478</v>
      </c>
      <c r="X11" t="s">
        <v>1529</v>
      </c>
      <c r="Y11" t="s">
        <v>1534</v>
      </c>
    </row>
    <row r="12" spans="1:31" x14ac:dyDescent="0.35">
      <c r="A12" t="s">
        <v>30</v>
      </c>
      <c r="B12" t="s">
        <v>31</v>
      </c>
      <c r="C12" t="s">
        <v>32</v>
      </c>
      <c r="D12" t="s">
        <v>747</v>
      </c>
      <c r="E12" t="s">
        <v>1209</v>
      </c>
      <c r="F12">
        <v>951</v>
      </c>
      <c r="G12" t="s">
        <v>1210</v>
      </c>
      <c r="I12" s="2" t="s">
        <v>1009</v>
      </c>
      <c r="J12" s="2">
        <v>971</v>
      </c>
      <c r="K12" s="3" t="s">
        <v>1010</v>
      </c>
      <c r="N12" s="5" t="s">
        <v>1363</v>
      </c>
      <c r="O12" s="5" t="s">
        <v>1801</v>
      </c>
      <c r="P12" t="s">
        <v>1722</v>
      </c>
      <c r="S12" t="s">
        <v>1536</v>
      </c>
      <c r="T12" t="s">
        <v>1537</v>
      </c>
      <c r="U12" t="s">
        <v>1449</v>
      </c>
      <c r="V12" t="s">
        <v>1474</v>
      </c>
      <c r="W12" t="s">
        <v>1479</v>
      </c>
      <c r="X12" t="s">
        <v>1536</v>
      </c>
      <c r="Y12" t="s">
        <v>1536</v>
      </c>
    </row>
    <row r="13" spans="1:31" x14ac:dyDescent="0.35">
      <c r="A13" t="s">
        <v>33</v>
      </c>
      <c r="B13" t="s">
        <v>34</v>
      </c>
      <c r="C13" t="s">
        <v>35</v>
      </c>
      <c r="D13" t="s">
        <v>748</v>
      </c>
      <c r="E13" t="s">
        <v>1019</v>
      </c>
      <c r="F13">
        <v>32</v>
      </c>
      <c r="G13" t="s">
        <v>1020</v>
      </c>
      <c r="I13" s="2" t="s">
        <v>1011</v>
      </c>
      <c r="J13" s="2">
        <v>8</v>
      </c>
      <c r="K13" s="3" t="s">
        <v>1012</v>
      </c>
      <c r="N13" s="5" t="s">
        <v>1364</v>
      </c>
      <c r="O13" s="5" t="s">
        <v>1799</v>
      </c>
      <c r="P13" t="s">
        <v>1720</v>
      </c>
      <c r="S13" t="s">
        <v>1538</v>
      </c>
      <c r="T13" t="s">
        <v>1539</v>
      </c>
      <c r="U13" t="s">
        <v>1450</v>
      </c>
      <c r="V13" t="s">
        <v>1474</v>
      </c>
      <c r="W13" t="s">
        <v>1479</v>
      </c>
      <c r="X13" t="s">
        <v>1538</v>
      </c>
      <c r="Y13" t="s">
        <v>1538</v>
      </c>
    </row>
    <row r="14" spans="1:31" x14ac:dyDescent="0.35">
      <c r="A14" t="s">
        <v>36</v>
      </c>
      <c r="B14" t="s">
        <v>37</v>
      </c>
      <c r="C14" t="s">
        <v>38</v>
      </c>
      <c r="D14" t="s">
        <v>749</v>
      </c>
      <c r="E14" t="s">
        <v>1013</v>
      </c>
      <c r="F14">
        <v>51</v>
      </c>
      <c r="G14" t="s">
        <v>1014</v>
      </c>
      <c r="I14" s="2" t="s">
        <v>1013</v>
      </c>
      <c r="J14" s="2">
        <v>51</v>
      </c>
      <c r="K14" s="3" t="s">
        <v>1014</v>
      </c>
      <c r="N14" s="5" t="s">
        <v>1365</v>
      </c>
      <c r="O14" s="5" t="s">
        <v>1825</v>
      </c>
      <c r="P14" t="s">
        <v>1747</v>
      </c>
      <c r="S14" t="s">
        <v>1540</v>
      </c>
      <c r="T14" t="s">
        <v>1541</v>
      </c>
      <c r="U14" t="s">
        <v>1451</v>
      </c>
      <c r="V14" t="s">
        <v>1474</v>
      </c>
      <c r="W14" t="s">
        <v>1479</v>
      </c>
      <c r="X14" t="s">
        <v>1540</v>
      </c>
      <c r="Y14" t="s">
        <v>1540</v>
      </c>
    </row>
    <row r="15" spans="1:31" x14ac:dyDescent="0.35">
      <c r="A15" t="s">
        <v>39</v>
      </c>
      <c r="B15" t="s">
        <v>40</v>
      </c>
      <c r="C15" t="s">
        <v>41</v>
      </c>
      <c r="D15" t="s">
        <v>750</v>
      </c>
      <c r="E15" t="s">
        <v>1023</v>
      </c>
      <c r="F15">
        <v>533</v>
      </c>
      <c r="G15" t="s">
        <v>1024</v>
      </c>
      <c r="I15" s="2" t="s">
        <v>1015</v>
      </c>
      <c r="J15" s="2">
        <v>532</v>
      </c>
      <c r="K15" s="3" t="s">
        <v>1016</v>
      </c>
      <c r="N15" s="5" t="s">
        <v>1366</v>
      </c>
      <c r="O15" s="5" t="s">
        <v>1821</v>
      </c>
      <c r="P15" t="s">
        <v>1743</v>
      </c>
      <c r="S15" t="s">
        <v>1480</v>
      </c>
      <c r="T15" t="s">
        <v>1453</v>
      </c>
      <c r="U15" t="s">
        <v>1452</v>
      </c>
      <c r="V15" t="s">
        <v>1474</v>
      </c>
      <c r="W15" t="s">
        <v>1480</v>
      </c>
      <c r="X15" t="s">
        <v>1480</v>
      </c>
      <c r="Y15" t="s">
        <v>1480</v>
      </c>
    </row>
    <row r="16" spans="1:31" x14ac:dyDescent="0.35">
      <c r="A16" t="s">
        <v>42</v>
      </c>
      <c r="B16" t="s">
        <v>43</v>
      </c>
      <c r="C16" t="s">
        <v>44</v>
      </c>
      <c r="D16" t="s">
        <v>751</v>
      </c>
      <c r="E16" t="s">
        <v>1021</v>
      </c>
      <c r="F16">
        <v>36</v>
      </c>
      <c r="G16" t="s">
        <v>1022</v>
      </c>
      <c r="I16" s="2" t="s">
        <v>1017</v>
      </c>
      <c r="J16" s="2">
        <v>973</v>
      </c>
      <c r="K16" s="3" t="s">
        <v>1018</v>
      </c>
      <c r="N16" s="5" t="s">
        <v>1367</v>
      </c>
      <c r="O16" s="5" t="s">
        <v>1828</v>
      </c>
      <c r="P16" t="s">
        <v>1750</v>
      </c>
      <c r="S16" t="s">
        <v>1482</v>
      </c>
      <c r="T16" t="s">
        <v>1455</v>
      </c>
      <c r="U16" t="s">
        <v>1454</v>
      </c>
      <c r="V16" t="s">
        <v>1481</v>
      </c>
      <c r="W16" t="s">
        <v>1482</v>
      </c>
      <c r="X16" t="s">
        <v>1482</v>
      </c>
      <c r="Y16" t="s">
        <v>1482</v>
      </c>
    </row>
    <row r="17" spans="1:25" x14ac:dyDescent="0.35">
      <c r="A17" t="s">
        <v>45</v>
      </c>
      <c r="B17" t="s">
        <v>46</v>
      </c>
      <c r="C17" t="s">
        <v>47</v>
      </c>
      <c r="D17" t="s">
        <v>752</v>
      </c>
      <c r="E17" t="s">
        <v>1080</v>
      </c>
      <c r="F17">
        <v>978</v>
      </c>
      <c r="G17" t="s">
        <v>1081</v>
      </c>
      <c r="I17" s="2" t="s">
        <v>1019</v>
      </c>
      <c r="J17" s="2">
        <v>32</v>
      </c>
      <c r="K17" s="3" t="s">
        <v>1020</v>
      </c>
      <c r="N17" s="5" t="s">
        <v>1368</v>
      </c>
      <c r="O17" s="5" t="s">
        <v>1795</v>
      </c>
      <c r="P17" t="s">
        <v>1716</v>
      </c>
      <c r="S17" t="s">
        <v>1506</v>
      </c>
      <c r="T17" t="s">
        <v>1542</v>
      </c>
      <c r="U17" t="s">
        <v>1456</v>
      </c>
      <c r="V17" t="s">
        <v>1483</v>
      </c>
      <c r="W17" t="s">
        <v>1484</v>
      </c>
      <c r="X17" t="s">
        <v>1505</v>
      </c>
      <c r="Y17" t="s">
        <v>1506</v>
      </c>
    </row>
    <row r="18" spans="1:25" x14ac:dyDescent="0.35">
      <c r="A18" t="s">
        <v>48</v>
      </c>
      <c r="B18" t="s">
        <v>49</v>
      </c>
      <c r="C18" t="s">
        <v>50</v>
      </c>
      <c r="D18" t="s">
        <v>753</v>
      </c>
      <c r="E18" t="s">
        <v>1025</v>
      </c>
      <c r="F18">
        <v>944</v>
      </c>
      <c r="G18" t="s">
        <v>1026</v>
      </c>
      <c r="I18" s="2" t="s">
        <v>1021</v>
      </c>
      <c r="J18" s="2">
        <v>36</v>
      </c>
      <c r="K18" s="3" t="s">
        <v>1022</v>
      </c>
      <c r="N18" s="5" t="s">
        <v>1369</v>
      </c>
      <c r="O18" s="5" t="s">
        <v>1785</v>
      </c>
      <c r="P18" t="s">
        <v>1706</v>
      </c>
      <c r="S18" t="s">
        <v>1507</v>
      </c>
      <c r="T18" t="s">
        <v>1543</v>
      </c>
      <c r="U18" t="s">
        <v>1457</v>
      </c>
      <c r="V18" t="s">
        <v>1483</v>
      </c>
      <c r="W18" t="s">
        <v>1484</v>
      </c>
      <c r="X18" t="s">
        <v>1505</v>
      </c>
      <c r="Y18" t="s">
        <v>1507</v>
      </c>
    </row>
    <row r="19" spans="1:25" x14ac:dyDescent="0.35">
      <c r="A19" t="s">
        <v>51</v>
      </c>
      <c r="B19" t="s">
        <v>52</v>
      </c>
      <c r="C19" t="s">
        <v>53</v>
      </c>
      <c r="D19" t="s">
        <v>754</v>
      </c>
      <c r="E19" t="s">
        <v>1044</v>
      </c>
      <c r="F19">
        <v>44</v>
      </c>
      <c r="G19" t="s">
        <v>1045</v>
      </c>
      <c r="I19" s="2" t="s">
        <v>1023</v>
      </c>
      <c r="J19" s="2">
        <v>533</v>
      </c>
      <c r="K19" s="3" t="s">
        <v>1024</v>
      </c>
      <c r="N19" s="5" t="s">
        <v>1370</v>
      </c>
      <c r="O19" s="5" t="s">
        <v>1813</v>
      </c>
      <c r="P19" t="s">
        <v>1735</v>
      </c>
      <c r="S19" t="s">
        <v>1508</v>
      </c>
      <c r="T19" t="s">
        <v>1544</v>
      </c>
      <c r="U19" t="s">
        <v>1458</v>
      </c>
      <c r="V19" t="s">
        <v>1483</v>
      </c>
      <c r="W19" t="s">
        <v>1484</v>
      </c>
      <c r="X19" t="s">
        <v>1508</v>
      </c>
      <c r="Y19" t="s">
        <v>1508</v>
      </c>
    </row>
    <row r="20" spans="1:25" x14ac:dyDescent="0.35">
      <c r="A20" t="s">
        <v>54</v>
      </c>
      <c r="B20" t="s">
        <v>55</v>
      </c>
      <c r="C20" t="s">
        <v>56</v>
      </c>
      <c r="D20" t="s">
        <v>755</v>
      </c>
      <c r="E20" t="s">
        <v>1033</v>
      </c>
      <c r="F20">
        <v>48</v>
      </c>
      <c r="G20" t="s">
        <v>1034</v>
      </c>
      <c r="I20" s="2" t="s">
        <v>1025</v>
      </c>
      <c r="J20" s="2">
        <v>944</v>
      </c>
      <c r="K20" s="3" t="s">
        <v>1026</v>
      </c>
      <c r="N20" s="5" t="s">
        <v>1371</v>
      </c>
      <c r="O20" s="5" t="s">
        <v>1781</v>
      </c>
      <c r="P20" t="s">
        <v>1702</v>
      </c>
      <c r="S20" t="s">
        <v>1510</v>
      </c>
      <c r="T20" t="s">
        <v>1545</v>
      </c>
      <c r="U20" t="s">
        <v>1459</v>
      </c>
      <c r="V20" t="s">
        <v>1483</v>
      </c>
      <c r="W20" t="s">
        <v>1484</v>
      </c>
      <c r="X20" t="s">
        <v>1509</v>
      </c>
      <c r="Y20" t="s">
        <v>1510</v>
      </c>
    </row>
    <row r="21" spans="1:25" x14ac:dyDescent="0.35">
      <c r="A21" t="s">
        <v>57</v>
      </c>
      <c r="B21" t="s">
        <v>58</v>
      </c>
      <c r="C21" t="s">
        <v>59</v>
      </c>
      <c r="D21" t="s">
        <v>756</v>
      </c>
      <c r="E21" t="s">
        <v>1030</v>
      </c>
      <c r="F21">
        <v>50</v>
      </c>
      <c r="G21" t="s">
        <v>1031</v>
      </c>
      <c r="I21" s="2" t="s">
        <v>1027</v>
      </c>
      <c r="J21" s="2">
        <v>977</v>
      </c>
      <c r="K21" s="3" t="s">
        <v>1028</v>
      </c>
      <c r="N21" s="5" t="s">
        <v>1372</v>
      </c>
      <c r="O21" s="5" t="s">
        <v>1805</v>
      </c>
      <c r="P21" t="s">
        <v>1726</v>
      </c>
      <c r="S21" t="s">
        <v>1511</v>
      </c>
      <c r="T21" t="s">
        <v>1546</v>
      </c>
      <c r="U21" t="s">
        <v>1460</v>
      </c>
      <c r="V21" t="s">
        <v>1483</v>
      </c>
      <c r="W21" t="s">
        <v>1484</v>
      </c>
      <c r="X21" t="s">
        <v>1509</v>
      </c>
      <c r="Y21" t="s">
        <v>1511</v>
      </c>
    </row>
    <row r="22" spans="1:25" x14ac:dyDescent="0.35">
      <c r="A22" t="s">
        <v>60</v>
      </c>
      <c r="B22" t="s">
        <v>61</v>
      </c>
      <c r="C22" t="s">
        <v>62</v>
      </c>
      <c r="D22" t="s">
        <v>757</v>
      </c>
      <c r="E22" t="s">
        <v>1029</v>
      </c>
      <c r="F22">
        <v>52</v>
      </c>
      <c r="G22" t="s">
        <v>1215</v>
      </c>
      <c r="I22" s="2" t="s">
        <v>1029</v>
      </c>
      <c r="J22" s="2">
        <v>52</v>
      </c>
      <c r="K22" s="3" t="s">
        <v>1215</v>
      </c>
      <c r="N22" s="5" t="s">
        <v>1373</v>
      </c>
      <c r="O22" s="5" t="s">
        <v>1787</v>
      </c>
      <c r="P22" t="s">
        <v>1708</v>
      </c>
      <c r="S22" t="s">
        <v>1547</v>
      </c>
      <c r="T22" t="s">
        <v>1548</v>
      </c>
      <c r="U22" t="s">
        <v>1461</v>
      </c>
      <c r="V22" t="s">
        <v>1483</v>
      </c>
      <c r="W22" t="s">
        <v>1484</v>
      </c>
      <c r="X22" t="s">
        <v>1509</v>
      </c>
      <c r="Y22" t="s">
        <v>1512</v>
      </c>
    </row>
    <row r="23" spans="1:25" x14ac:dyDescent="0.35">
      <c r="A23" t="s">
        <v>63</v>
      </c>
      <c r="B23" t="s">
        <v>64</v>
      </c>
      <c r="C23" t="s">
        <v>65</v>
      </c>
      <c r="D23" t="s">
        <v>758</v>
      </c>
      <c r="E23" t="s">
        <v>1219</v>
      </c>
      <c r="F23">
        <v>974</v>
      </c>
      <c r="G23" t="s">
        <v>1220</v>
      </c>
      <c r="I23" s="2" t="s">
        <v>1030</v>
      </c>
      <c r="J23" s="2">
        <v>50</v>
      </c>
      <c r="K23" s="3" t="s">
        <v>1031</v>
      </c>
      <c r="N23" s="5" t="s">
        <v>1374</v>
      </c>
      <c r="O23" s="5" t="s">
        <v>1793</v>
      </c>
      <c r="P23" t="s">
        <v>1714</v>
      </c>
      <c r="S23" t="s">
        <v>1549</v>
      </c>
      <c r="T23" t="s">
        <v>1550</v>
      </c>
      <c r="U23" t="s">
        <v>1462</v>
      </c>
      <c r="V23" t="s">
        <v>1483</v>
      </c>
      <c r="W23" t="s">
        <v>1484</v>
      </c>
      <c r="X23" t="s">
        <v>1509</v>
      </c>
      <c r="Y23" t="s">
        <v>1512</v>
      </c>
    </row>
    <row r="24" spans="1:25" x14ac:dyDescent="0.35">
      <c r="A24" t="s">
        <v>66</v>
      </c>
      <c r="B24" t="s">
        <v>67</v>
      </c>
      <c r="C24" t="s">
        <v>68</v>
      </c>
      <c r="D24" t="s">
        <v>759</v>
      </c>
      <c r="E24" t="s">
        <v>1080</v>
      </c>
      <c r="F24">
        <v>978</v>
      </c>
      <c r="G24" t="s">
        <v>1081</v>
      </c>
      <c r="I24" s="2" t="s">
        <v>1032</v>
      </c>
      <c r="J24" s="2">
        <v>975</v>
      </c>
      <c r="K24" s="3" t="s">
        <v>1216</v>
      </c>
      <c r="N24" s="5" t="s">
        <v>1375</v>
      </c>
      <c r="O24" s="5" t="s">
        <v>1823</v>
      </c>
      <c r="P24" t="s">
        <v>1745</v>
      </c>
      <c r="S24" t="s">
        <v>1514</v>
      </c>
      <c r="T24" t="s">
        <v>1551</v>
      </c>
      <c r="U24" t="s">
        <v>1463</v>
      </c>
      <c r="V24" t="s">
        <v>1483</v>
      </c>
      <c r="W24" t="s">
        <v>1484</v>
      </c>
      <c r="X24" t="s">
        <v>1509</v>
      </c>
      <c r="Y24" t="s">
        <v>1514</v>
      </c>
    </row>
    <row r="25" spans="1:25" x14ac:dyDescent="0.35">
      <c r="A25" t="s">
        <v>69</v>
      </c>
      <c r="B25" t="s">
        <v>70</v>
      </c>
      <c r="C25" t="s">
        <v>71</v>
      </c>
      <c r="D25" t="s">
        <v>760</v>
      </c>
      <c r="E25" t="s">
        <v>1049</v>
      </c>
      <c r="F25">
        <v>84</v>
      </c>
      <c r="G25" t="s">
        <v>1050</v>
      </c>
      <c r="I25" s="2" t="s">
        <v>1033</v>
      </c>
      <c r="J25" s="2">
        <v>48</v>
      </c>
      <c r="K25" s="3" t="s">
        <v>1034</v>
      </c>
      <c r="N25" s="5" t="s">
        <v>1376</v>
      </c>
      <c r="O25" s="5" t="s">
        <v>1818</v>
      </c>
      <c r="P25" t="s">
        <v>1740</v>
      </c>
      <c r="S25" t="s">
        <v>1515</v>
      </c>
      <c r="T25" t="s">
        <v>1552</v>
      </c>
      <c r="U25" t="s">
        <v>1464</v>
      </c>
      <c r="V25" t="s">
        <v>1483</v>
      </c>
      <c r="W25" t="s">
        <v>1484</v>
      </c>
      <c r="X25" t="s">
        <v>1509</v>
      </c>
      <c r="Y25" t="s">
        <v>1515</v>
      </c>
    </row>
    <row r="26" spans="1:25" x14ac:dyDescent="0.35">
      <c r="A26" t="s">
        <v>72</v>
      </c>
      <c r="B26" t="s">
        <v>73</v>
      </c>
      <c r="C26" t="s">
        <v>74</v>
      </c>
      <c r="D26" t="s">
        <v>761</v>
      </c>
      <c r="E26" t="s">
        <v>1211</v>
      </c>
      <c r="F26">
        <v>952</v>
      </c>
      <c r="G26" t="s">
        <v>1314</v>
      </c>
      <c r="I26" s="2" t="s">
        <v>1035</v>
      </c>
      <c r="J26" s="2">
        <v>108</v>
      </c>
      <c r="K26" s="3" t="s">
        <v>1036</v>
      </c>
      <c r="N26" s="5" t="s">
        <v>1377</v>
      </c>
      <c r="O26" s="5" t="s">
        <v>1768</v>
      </c>
      <c r="P26" t="s">
        <v>1689</v>
      </c>
      <c r="S26" t="s">
        <v>1516</v>
      </c>
      <c r="T26" t="s">
        <v>1553</v>
      </c>
      <c r="U26" t="s">
        <v>1465</v>
      </c>
      <c r="V26" t="s">
        <v>1483</v>
      </c>
      <c r="W26" t="s">
        <v>1485</v>
      </c>
      <c r="X26" t="s">
        <v>1516</v>
      </c>
      <c r="Y26" t="s">
        <v>1516</v>
      </c>
    </row>
    <row r="27" spans="1:25" x14ac:dyDescent="0.35">
      <c r="A27" t="s">
        <v>75</v>
      </c>
      <c r="B27" t="s">
        <v>76</v>
      </c>
      <c r="C27" t="s">
        <v>77</v>
      </c>
      <c r="D27" t="s">
        <v>762</v>
      </c>
      <c r="E27" t="s">
        <v>1037</v>
      </c>
      <c r="F27">
        <v>60</v>
      </c>
      <c r="G27" t="s">
        <v>1038</v>
      </c>
      <c r="I27" s="2" t="s">
        <v>1037</v>
      </c>
      <c r="J27" s="2">
        <v>60</v>
      </c>
      <c r="K27" s="3" t="s">
        <v>1038</v>
      </c>
      <c r="N27" s="5" t="s">
        <v>1378</v>
      </c>
      <c r="O27" s="5" t="s">
        <v>1796</v>
      </c>
      <c r="P27" t="s">
        <v>1717</v>
      </c>
      <c r="S27" t="s">
        <v>1513</v>
      </c>
      <c r="T27" t="s">
        <v>1554</v>
      </c>
      <c r="U27" t="s">
        <v>1466</v>
      </c>
      <c r="V27" t="s">
        <v>1483</v>
      </c>
      <c r="W27" t="s">
        <v>1485</v>
      </c>
      <c r="X27" t="s">
        <v>1513</v>
      </c>
      <c r="Y27" t="s">
        <v>1513</v>
      </c>
    </row>
    <row r="28" spans="1:25" x14ac:dyDescent="0.35">
      <c r="A28" t="s">
        <v>78</v>
      </c>
      <c r="B28" t="s">
        <v>79</v>
      </c>
      <c r="C28" t="s">
        <v>80</v>
      </c>
      <c r="D28" t="s">
        <v>763</v>
      </c>
      <c r="E28" t="s">
        <v>80</v>
      </c>
      <c r="F28">
        <v>64</v>
      </c>
      <c r="G28" t="s">
        <v>1046</v>
      </c>
      <c r="I28" s="2" t="s">
        <v>1039</v>
      </c>
      <c r="J28" s="2">
        <v>96</v>
      </c>
      <c r="K28" s="3" t="s">
        <v>1040</v>
      </c>
      <c r="N28" s="5" t="s">
        <v>1379</v>
      </c>
      <c r="O28" s="5" t="s">
        <v>1807</v>
      </c>
      <c r="P28" t="s">
        <v>1728</v>
      </c>
      <c r="S28" t="s">
        <v>1486</v>
      </c>
      <c r="T28" t="s">
        <v>1468</v>
      </c>
      <c r="U28" t="s">
        <v>1467</v>
      </c>
      <c r="V28" t="s">
        <v>1483</v>
      </c>
      <c r="W28" t="s">
        <v>1486</v>
      </c>
      <c r="X28" t="s">
        <v>1486</v>
      </c>
      <c r="Y28" t="s">
        <v>1486</v>
      </c>
    </row>
    <row r="29" spans="1:25" x14ac:dyDescent="0.35">
      <c r="A29" t="s">
        <v>81</v>
      </c>
      <c r="B29" t="s">
        <v>82</v>
      </c>
      <c r="C29" t="s">
        <v>83</v>
      </c>
      <c r="D29" t="s">
        <v>764</v>
      </c>
      <c r="E29" t="s">
        <v>1041</v>
      </c>
      <c r="F29">
        <v>68</v>
      </c>
      <c r="G29" t="s">
        <v>1217</v>
      </c>
      <c r="I29" s="2" t="s">
        <v>1041</v>
      </c>
      <c r="J29" s="2">
        <v>68</v>
      </c>
      <c r="K29" s="3" t="s">
        <v>1217</v>
      </c>
      <c r="N29" s="5" t="s">
        <v>1380</v>
      </c>
      <c r="O29" s="5" t="s">
        <v>1802</v>
      </c>
      <c r="P29" t="s">
        <v>1723</v>
      </c>
      <c r="S29" t="s">
        <v>1487</v>
      </c>
      <c r="T29" t="s">
        <v>1470</v>
      </c>
      <c r="U29" t="s">
        <v>1469</v>
      </c>
      <c r="V29" t="s">
        <v>1483</v>
      </c>
      <c r="W29" t="s">
        <v>1487</v>
      </c>
      <c r="X29" t="s">
        <v>1487</v>
      </c>
      <c r="Y29" t="s">
        <v>1487</v>
      </c>
    </row>
    <row r="30" spans="1:25" x14ac:dyDescent="0.35">
      <c r="A30" t="s">
        <v>84</v>
      </c>
      <c r="B30" t="s">
        <v>85</v>
      </c>
      <c r="C30" t="s">
        <v>86</v>
      </c>
      <c r="D30" t="s">
        <v>765</v>
      </c>
      <c r="E30" t="s">
        <v>1027</v>
      </c>
      <c r="F30">
        <v>977</v>
      </c>
      <c r="G30" t="s">
        <v>1028</v>
      </c>
      <c r="I30" s="2" t="s">
        <v>1042</v>
      </c>
      <c r="J30" s="2">
        <v>986</v>
      </c>
      <c r="K30" s="3" t="s">
        <v>1043</v>
      </c>
      <c r="N30" s="5" t="s">
        <v>1381</v>
      </c>
      <c r="O30" s="5" t="s">
        <v>1800</v>
      </c>
      <c r="P30" t="s">
        <v>1721</v>
      </c>
      <c r="S30" t="s">
        <v>1492</v>
      </c>
      <c r="T30" t="s">
        <v>1492</v>
      </c>
      <c r="U30" t="s">
        <v>1492</v>
      </c>
      <c r="V30" t="s">
        <v>1492</v>
      </c>
      <c r="W30" t="s">
        <v>1492</v>
      </c>
      <c r="X30" t="s">
        <v>1492</v>
      </c>
      <c r="Y30" t="s">
        <v>1492</v>
      </c>
    </row>
    <row r="31" spans="1:25" x14ac:dyDescent="0.35">
      <c r="A31" t="s">
        <v>87</v>
      </c>
      <c r="B31" t="s">
        <v>88</v>
      </c>
      <c r="C31" t="s">
        <v>89</v>
      </c>
      <c r="D31" t="s">
        <v>766</v>
      </c>
      <c r="E31" t="s">
        <v>1047</v>
      </c>
      <c r="F31">
        <v>72</v>
      </c>
      <c r="G31" t="s">
        <v>1048</v>
      </c>
      <c r="I31" s="2" t="s">
        <v>1044</v>
      </c>
      <c r="J31" s="2">
        <v>44</v>
      </c>
      <c r="K31" s="3" t="s">
        <v>1045</v>
      </c>
      <c r="N31" s="5" t="s">
        <v>1382</v>
      </c>
      <c r="O31" s="5" t="s">
        <v>1783</v>
      </c>
      <c r="P31" t="s">
        <v>1704</v>
      </c>
    </row>
    <row r="32" spans="1:25" x14ac:dyDescent="0.35">
      <c r="A32" t="s">
        <v>90</v>
      </c>
      <c r="B32" t="s">
        <v>91</v>
      </c>
      <c r="C32" t="s">
        <v>92</v>
      </c>
      <c r="D32" t="s">
        <v>767</v>
      </c>
      <c r="E32" t="s">
        <v>1042</v>
      </c>
      <c r="F32">
        <v>986</v>
      </c>
      <c r="G32" t="s">
        <v>1043</v>
      </c>
      <c r="I32" s="2" t="s">
        <v>80</v>
      </c>
      <c r="J32" s="2">
        <v>64</v>
      </c>
      <c r="K32" s="3" t="s">
        <v>1046</v>
      </c>
      <c r="N32" s="5" t="s">
        <v>1383</v>
      </c>
      <c r="O32" s="5" t="s">
        <v>1797</v>
      </c>
      <c r="P32" t="s">
        <v>1718</v>
      </c>
    </row>
    <row r="33" spans="1:16" x14ac:dyDescent="0.35">
      <c r="A33" t="s">
        <v>96</v>
      </c>
      <c r="B33" t="s">
        <v>97</v>
      </c>
      <c r="C33" t="s">
        <v>98</v>
      </c>
      <c r="D33" t="s">
        <v>769</v>
      </c>
      <c r="E33" t="s">
        <v>1199</v>
      </c>
      <c r="F33">
        <v>840</v>
      </c>
      <c r="G33" t="s">
        <v>1200</v>
      </c>
      <c r="I33" s="2" t="s">
        <v>1047</v>
      </c>
      <c r="J33" s="2">
        <v>72</v>
      </c>
      <c r="K33" s="3" t="s">
        <v>1048</v>
      </c>
      <c r="N33" s="5" t="s">
        <v>1384</v>
      </c>
      <c r="O33" s="5" t="s">
        <v>1788</v>
      </c>
      <c r="P33" t="s">
        <v>1709</v>
      </c>
    </row>
    <row r="34" spans="1:16" x14ac:dyDescent="0.35">
      <c r="A34" t="s">
        <v>93</v>
      </c>
      <c r="B34" t="s">
        <v>94</v>
      </c>
      <c r="C34" t="s">
        <v>95</v>
      </c>
      <c r="D34" t="s">
        <v>768</v>
      </c>
      <c r="E34" t="s">
        <v>1199</v>
      </c>
      <c r="F34">
        <v>840</v>
      </c>
      <c r="G34" t="s">
        <v>1200</v>
      </c>
      <c r="I34" s="2" t="s">
        <v>1219</v>
      </c>
      <c r="J34" s="2">
        <v>974</v>
      </c>
      <c r="K34" s="3" t="s">
        <v>1220</v>
      </c>
      <c r="N34" s="5" t="s">
        <v>1385</v>
      </c>
      <c r="O34" s="5" t="s">
        <v>1794</v>
      </c>
      <c r="P34" t="s">
        <v>1715</v>
      </c>
    </row>
    <row r="35" spans="1:16" x14ac:dyDescent="0.35">
      <c r="A35" t="s">
        <v>99</v>
      </c>
      <c r="B35" t="s">
        <v>100</v>
      </c>
      <c r="C35" t="s">
        <v>101</v>
      </c>
      <c r="D35" t="s">
        <v>770</v>
      </c>
      <c r="E35" t="s">
        <v>1039</v>
      </c>
      <c r="F35">
        <v>96</v>
      </c>
      <c r="G35" t="s">
        <v>1040</v>
      </c>
      <c r="I35" s="2" t="s">
        <v>1049</v>
      </c>
      <c r="J35" s="2">
        <v>84</v>
      </c>
      <c r="K35" s="3" t="s">
        <v>1050</v>
      </c>
      <c r="N35" s="5" t="s">
        <v>1386</v>
      </c>
      <c r="O35" s="5" t="s">
        <v>1778</v>
      </c>
      <c r="P35" t="s">
        <v>1699</v>
      </c>
    </row>
    <row r="36" spans="1:16" x14ac:dyDescent="0.35">
      <c r="A36" t="s">
        <v>102</v>
      </c>
      <c r="B36" t="s">
        <v>103</v>
      </c>
      <c r="C36" t="s">
        <v>104</v>
      </c>
      <c r="D36" t="s">
        <v>771</v>
      </c>
      <c r="E36" t="s">
        <v>1032</v>
      </c>
      <c r="F36">
        <v>975</v>
      </c>
      <c r="G36" t="s">
        <v>1216</v>
      </c>
      <c r="I36" s="2" t="s">
        <v>1051</v>
      </c>
      <c r="J36" s="2">
        <v>124</v>
      </c>
      <c r="K36" s="3" t="s">
        <v>1052</v>
      </c>
      <c r="N36" s="5" t="s">
        <v>1387</v>
      </c>
      <c r="O36" s="5" t="s">
        <v>1808</v>
      </c>
      <c r="P36" t="s">
        <v>1729</v>
      </c>
    </row>
    <row r="37" spans="1:16" x14ac:dyDescent="0.35">
      <c r="A37" t="s">
        <v>105</v>
      </c>
      <c r="B37" t="s">
        <v>106</v>
      </c>
      <c r="C37" t="s">
        <v>107</v>
      </c>
      <c r="D37" t="s">
        <v>772</v>
      </c>
      <c r="E37" t="s">
        <v>1211</v>
      </c>
      <c r="F37">
        <v>952</v>
      </c>
      <c r="G37" t="s">
        <v>1314</v>
      </c>
      <c r="I37" s="2" t="s">
        <v>1053</v>
      </c>
      <c r="J37" s="2">
        <v>976</v>
      </c>
      <c r="K37" s="3" t="s">
        <v>1054</v>
      </c>
      <c r="N37" s="5" t="s">
        <v>1388</v>
      </c>
      <c r="O37" s="5" t="s">
        <v>1776</v>
      </c>
      <c r="P37" t="s">
        <v>1697</v>
      </c>
    </row>
    <row r="38" spans="1:16" x14ac:dyDescent="0.35">
      <c r="A38" t="s">
        <v>108</v>
      </c>
      <c r="B38" t="s">
        <v>109</v>
      </c>
      <c r="C38" t="s">
        <v>110</v>
      </c>
      <c r="D38" t="s">
        <v>773</v>
      </c>
      <c r="E38" t="s">
        <v>1035</v>
      </c>
      <c r="F38">
        <v>108</v>
      </c>
      <c r="G38" t="s">
        <v>1036</v>
      </c>
      <c r="I38" s="2" t="s">
        <v>1055</v>
      </c>
      <c r="J38" s="2">
        <v>756</v>
      </c>
      <c r="K38" s="3" t="s">
        <v>1056</v>
      </c>
      <c r="N38" s="5" t="s">
        <v>1389</v>
      </c>
      <c r="O38" s="5" t="s">
        <v>1767</v>
      </c>
      <c r="P38" t="s">
        <v>1688</v>
      </c>
    </row>
    <row r="39" spans="1:16" x14ac:dyDescent="0.35">
      <c r="A39" t="s">
        <v>111</v>
      </c>
      <c r="B39" t="s">
        <v>112</v>
      </c>
      <c r="C39" t="s">
        <v>113</v>
      </c>
      <c r="D39" t="s">
        <v>774</v>
      </c>
      <c r="E39" t="s">
        <v>1118</v>
      </c>
      <c r="F39">
        <v>116</v>
      </c>
      <c r="G39" t="s">
        <v>1248</v>
      </c>
      <c r="I39" s="2" t="s">
        <v>1057</v>
      </c>
      <c r="J39" s="2">
        <v>990</v>
      </c>
      <c r="K39" s="3" t="s">
        <v>1221</v>
      </c>
      <c r="N39" s="5" t="s">
        <v>1390</v>
      </c>
      <c r="O39" s="5" t="s">
        <v>1791</v>
      </c>
      <c r="P39" t="s">
        <v>1712</v>
      </c>
    </row>
    <row r="40" spans="1:16" x14ac:dyDescent="0.35">
      <c r="A40" t="s">
        <v>114</v>
      </c>
      <c r="B40" t="s">
        <v>115</v>
      </c>
      <c r="C40" t="s">
        <v>116</v>
      </c>
      <c r="D40" t="s">
        <v>775</v>
      </c>
      <c r="E40" t="s">
        <v>1208</v>
      </c>
      <c r="F40">
        <v>950</v>
      </c>
      <c r="G40" t="s">
        <v>1320</v>
      </c>
      <c r="I40" s="2" t="s">
        <v>1222</v>
      </c>
      <c r="J40" s="2">
        <v>0</v>
      </c>
      <c r="K40" s="3" t="s">
        <v>1223</v>
      </c>
      <c r="N40" s="5" t="s">
        <v>1391</v>
      </c>
      <c r="O40" s="5" t="s">
        <v>1835</v>
      </c>
      <c r="P40" t="s">
        <v>1757</v>
      </c>
    </row>
    <row r="41" spans="1:16" x14ac:dyDescent="0.35">
      <c r="A41" t="s">
        <v>117</v>
      </c>
      <c r="B41" t="s">
        <v>118</v>
      </c>
      <c r="C41" t="s">
        <v>119</v>
      </c>
      <c r="D41" t="s">
        <v>776</v>
      </c>
      <c r="E41" t="s">
        <v>1051</v>
      </c>
      <c r="F41">
        <v>124</v>
      </c>
      <c r="G41" t="s">
        <v>1052</v>
      </c>
      <c r="I41" s="2" t="s">
        <v>1058</v>
      </c>
      <c r="J41" s="2">
        <v>170</v>
      </c>
      <c r="K41" s="3" t="s">
        <v>1059</v>
      </c>
      <c r="N41" s="5" t="s">
        <v>1392</v>
      </c>
      <c r="O41" s="5" t="s">
        <v>1831</v>
      </c>
      <c r="P41" t="s">
        <v>1753</v>
      </c>
    </row>
    <row r="42" spans="1:16" x14ac:dyDescent="0.35">
      <c r="A42" t="s">
        <v>120</v>
      </c>
      <c r="B42" t="s">
        <v>121</v>
      </c>
      <c r="C42" t="s">
        <v>122</v>
      </c>
      <c r="D42" t="s">
        <v>777</v>
      </c>
      <c r="E42" t="s">
        <v>1063</v>
      </c>
      <c r="F42">
        <v>132</v>
      </c>
      <c r="G42" t="s">
        <v>1225</v>
      </c>
      <c r="I42" s="2" t="s">
        <v>1060</v>
      </c>
      <c r="J42" s="2">
        <v>188</v>
      </c>
      <c r="K42" s="3" t="s">
        <v>1061</v>
      </c>
      <c r="N42" s="5" t="s">
        <v>1393</v>
      </c>
      <c r="O42" s="5" t="s">
        <v>1773</v>
      </c>
      <c r="P42" t="s">
        <v>1694</v>
      </c>
    </row>
    <row r="43" spans="1:16" x14ac:dyDescent="0.35">
      <c r="A43" t="s">
        <v>123</v>
      </c>
      <c r="B43" t="s">
        <v>124</v>
      </c>
      <c r="C43" t="s">
        <v>125</v>
      </c>
      <c r="D43" t="s">
        <v>778</v>
      </c>
      <c r="E43" t="s">
        <v>1123</v>
      </c>
      <c r="F43">
        <v>136</v>
      </c>
      <c r="G43" t="s">
        <v>1253</v>
      </c>
      <c r="I43" s="2" t="s">
        <v>1062</v>
      </c>
      <c r="J43" s="2">
        <v>931</v>
      </c>
      <c r="K43" s="3" t="s">
        <v>1224</v>
      </c>
      <c r="N43" s="5" t="s">
        <v>1394</v>
      </c>
      <c r="O43" s="5" t="s">
        <v>1833</v>
      </c>
      <c r="P43" t="s">
        <v>1755</v>
      </c>
    </row>
    <row r="44" spans="1:16" x14ac:dyDescent="0.35">
      <c r="A44" t="s">
        <v>126</v>
      </c>
      <c r="B44" t="s">
        <v>127</v>
      </c>
      <c r="C44" t="s">
        <v>128</v>
      </c>
      <c r="D44" t="s">
        <v>779</v>
      </c>
      <c r="E44" t="s">
        <v>1208</v>
      </c>
      <c r="F44">
        <v>950</v>
      </c>
      <c r="G44" t="s">
        <v>1320</v>
      </c>
      <c r="I44" s="2" t="s">
        <v>1063</v>
      </c>
      <c r="J44" s="2">
        <v>132</v>
      </c>
      <c r="K44" s="3" t="s">
        <v>1225</v>
      </c>
      <c r="N44" s="5" t="s">
        <v>1395</v>
      </c>
      <c r="O44" s="5" t="s">
        <v>1834</v>
      </c>
      <c r="P44" t="s">
        <v>1756</v>
      </c>
    </row>
    <row r="45" spans="1:16" x14ac:dyDescent="0.35">
      <c r="A45" t="s">
        <v>129</v>
      </c>
      <c r="B45" t="s">
        <v>130</v>
      </c>
      <c r="C45" t="s">
        <v>131</v>
      </c>
      <c r="D45" t="s">
        <v>780</v>
      </c>
      <c r="E45" t="s">
        <v>1208</v>
      </c>
      <c r="F45">
        <v>950</v>
      </c>
      <c r="G45" t="s">
        <v>1320</v>
      </c>
      <c r="I45" s="2" t="s">
        <v>1064</v>
      </c>
      <c r="J45" s="2">
        <v>203</v>
      </c>
      <c r="K45" s="3" t="s">
        <v>1065</v>
      </c>
      <c r="N45" s="5" t="s">
        <v>1396</v>
      </c>
      <c r="O45" s="5" t="s">
        <v>1798</v>
      </c>
      <c r="P45" t="s">
        <v>1719</v>
      </c>
    </row>
    <row r="46" spans="1:16" x14ac:dyDescent="0.35">
      <c r="A46" t="s">
        <v>132</v>
      </c>
      <c r="B46" t="s">
        <v>133</v>
      </c>
      <c r="C46" t="s">
        <v>134</v>
      </c>
      <c r="D46" t="s">
        <v>781</v>
      </c>
      <c r="E46" t="s">
        <v>1057</v>
      </c>
      <c r="F46">
        <v>990</v>
      </c>
      <c r="G46" t="s">
        <v>1221</v>
      </c>
      <c r="I46" s="2" t="s">
        <v>1066</v>
      </c>
      <c r="J46" s="2">
        <v>262</v>
      </c>
      <c r="K46" s="3" t="s">
        <v>1067</v>
      </c>
      <c r="N46" s="5" t="s">
        <v>1397</v>
      </c>
      <c r="O46" s="5" t="s">
        <v>1832</v>
      </c>
      <c r="P46" t="s">
        <v>1754</v>
      </c>
    </row>
    <row r="47" spans="1:16" x14ac:dyDescent="0.35">
      <c r="A47" t="s">
        <v>135</v>
      </c>
      <c r="B47" t="s">
        <v>136</v>
      </c>
      <c r="C47" t="s">
        <v>137</v>
      </c>
      <c r="D47" t="s">
        <v>782</v>
      </c>
      <c r="E47" t="s">
        <v>1222</v>
      </c>
      <c r="F47">
        <v>0</v>
      </c>
      <c r="G47" t="s">
        <v>1223</v>
      </c>
      <c r="I47" s="2" t="s">
        <v>1068</v>
      </c>
      <c r="J47" s="2">
        <v>208</v>
      </c>
      <c r="K47" s="3" t="s">
        <v>1069</v>
      </c>
      <c r="N47" s="5" t="s">
        <v>1398</v>
      </c>
      <c r="O47" s="5" t="s">
        <v>1962</v>
      </c>
      <c r="P47" t="s">
        <v>1730</v>
      </c>
    </row>
    <row r="48" spans="1:16" x14ac:dyDescent="0.35">
      <c r="A48" t="s">
        <v>142</v>
      </c>
      <c r="B48" t="s">
        <v>143</v>
      </c>
      <c r="C48" t="s">
        <v>144</v>
      </c>
      <c r="D48" t="s">
        <v>785</v>
      </c>
      <c r="E48" t="s">
        <v>1021</v>
      </c>
      <c r="F48">
        <v>36</v>
      </c>
      <c r="G48" t="s">
        <v>1022</v>
      </c>
      <c r="I48" s="2" t="s">
        <v>1070</v>
      </c>
      <c r="J48" s="2">
        <v>214</v>
      </c>
      <c r="K48" s="3" t="s">
        <v>1071</v>
      </c>
      <c r="N48" s="5" t="s">
        <v>1399</v>
      </c>
      <c r="O48" s="5" t="s">
        <v>1819</v>
      </c>
      <c r="P48" t="s">
        <v>1741</v>
      </c>
    </row>
    <row r="49" spans="1:16" x14ac:dyDescent="0.35">
      <c r="A49" t="s">
        <v>145</v>
      </c>
      <c r="B49" t="s">
        <v>146</v>
      </c>
      <c r="C49" t="s">
        <v>147</v>
      </c>
      <c r="D49" t="s">
        <v>786</v>
      </c>
      <c r="E49" t="s">
        <v>1021</v>
      </c>
      <c r="F49">
        <v>36</v>
      </c>
      <c r="G49" t="s">
        <v>1022</v>
      </c>
      <c r="I49" s="2" t="s">
        <v>1072</v>
      </c>
      <c r="J49" s="2">
        <v>12</v>
      </c>
      <c r="K49" s="3" t="s">
        <v>1073</v>
      </c>
      <c r="N49" s="5" t="s">
        <v>1400</v>
      </c>
      <c r="O49" s="5" t="s">
        <v>1809</v>
      </c>
      <c r="P49" t="s">
        <v>1731</v>
      </c>
    </row>
    <row r="50" spans="1:16" x14ac:dyDescent="0.35">
      <c r="A50" t="s">
        <v>148</v>
      </c>
      <c r="B50" t="s">
        <v>149</v>
      </c>
      <c r="C50" t="s">
        <v>150</v>
      </c>
      <c r="D50" t="s">
        <v>787</v>
      </c>
      <c r="E50" t="s">
        <v>1058</v>
      </c>
      <c r="F50">
        <v>170</v>
      </c>
      <c r="G50" t="s">
        <v>1059</v>
      </c>
      <c r="I50" s="2" t="s">
        <v>1074</v>
      </c>
      <c r="J50" s="2">
        <v>818</v>
      </c>
      <c r="K50" s="3" t="s">
        <v>1075</v>
      </c>
      <c r="N50" s="5" t="s">
        <v>1401</v>
      </c>
      <c r="O50" s="5" t="s">
        <v>1786</v>
      </c>
      <c r="P50" t="s">
        <v>1707</v>
      </c>
    </row>
    <row r="51" spans="1:16" x14ac:dyDescent="0.35">
      <c r="A51" t="s">
        <v>151</v>
      </c>
      <c r="B51" t="s">
        <v>152</v>
      </c>
      <c r="C51" t="s">
        <v>153</v>
      </c>
      <c r="D51" t="s">
        <v>788</v>
      </c>
      <c r="E51" t="s">
        <v>1119</v>
      </c>
      <c r="F51">
        <v>174</v>
      </c>
      <c r="G51" t="s">
        <v>1249</v>
      </c>
      <c r="I51" s="2" t="s">
        <v>1076</v>
      </c>
      <c r="J51" s="2">
        <v>232</v>
      </c>
      <c r="K51" s="3" t="s">
        <v>1077</v>
      </c>
      <c r="N51" s="5" t="s">
        <v>1402</v>
      </c>
      <c r="O51" s="5" t="s">
        <v>1827</v>
      </c>
      <c r="P51" t="s">
        <v>1749</v>
      </c>
    </row>
    <row r="52" spans="1:16" x14ac:dyDescent="0.35">
      <c r="A52" t="s">
        <v>158</v>
      </c>
      <c r="B52" t="s">
        <v>159</v>
      </c>
      <c r="C52" t="s">
        <v>160</v>
      </c>
      <c r="D52" t="s">
        <v>791</v>
      </c>
      <c r="E52" t="s">
        <v>1060</v>
      </c>
      <c r="F52">
        <v>188</v>
      </c>
      <c r="G52" t="s">
        <v>1061</v>
      </c>
      <c r="I52" s="2" t="s">
        <v>1078</v>
      </c>
      <c r="J52" s="2">
        <v>230</v>
      </c>
      <c r="K52" s="3" t="s">
        <v>1079</v>
      </c>
      <c r="N52" s="5" t="s">
        <v>1403</v>
      </c>
      <c r="O52" s="5" t="s">
        <v>1769</v>
      </c>
      <c r="P52" t="s">
        <v>1690</v>
      </c>
    </row>
    <row r="53" spans="1:16" x14ac:dyDescent="0.35">
      <c r="A53" t="s">
        <v>724</v>
      </c>
      <c r="B53" t="s">
        <v>161</v>
      </c>
      <c r="C53" t="s">
        <v>162</v>
      </c>
      <c r="D53" t="s">
        <v>792</v>
      </c>
      <c r="E53" t="s">
        <v>1211</v>
      </c>
      <c r="F53">
        <v>952</v>
      </c>
      <c r="G53" t="s">
        <v>1314</v>
      </c>
      <c r="I53" s="2" t="s">
        <v>1080</v>
      </c>
      <c r="J53" s="2">
        <v>978</v>
      </c>
      <c r="K53" s="3" t="s">
        <v>1081</v>
      </c>
      <c r="N53" s="5" t="s">
        <v>1404</v>
      </c>
      <c r="O53" s="5" t="s">
        <v>1811</v>
      </c>
      <c r="P53" t="s">
        <v>1733</v>
      </c>
    </row>
    <row r="54" spans="1:16" x14ac:dyDescent="0.35">
      <c r="A54" t="s">
        <v>163</v>
      </c>
      <c r="B54" t="s">
        <v>164</v>
      </c>
      <c r="C54" t="s">
        <v>165</v>
      </c>
      <c r="D54" t="s">
        <v>793</v>
      </c>
      <c r="E54" t="s">
        <v>1102</v>
      </c>
      <c r="F54">
        <v>191</v>
      </c>
      <c r="G54" t="s">
        <v>1232</v>
      </c>
      <c r="I54" s="2" t="s">
        <v>1082</v>
      </c>
      <c r="J54" s="2">
        <v>242</v>
      </c>
      <c r="K54" s="3" t="s">
        <v>1226</v>
      </c>
      <c r="N54" s="5" t="s">
        <v>1405</v>
      </c>
      <c r="O54" s="5" t="s">
        <v>1774</v>
      </c>
      <c r="P54" t="s">
        <v>1695</v>
      </c>
    </row>
    <row r="55" spans="1:16" x14ac:dyDescent="0.35">
      <c r="A55" t="s">
        <v>166</v>
      </c>
      <c r="B55" t="s">
        <v>167</v>
      </c>
      <c r="C55" t="s">
        <v>168</v>
      </c>
      <c r="D55" t="s">
        <v>794</v>
      </c>
      <c r="E55" t="s">
        <v>1062</v>
      </c>
      <c r="F55">
        <v>931</v>
      </c>
      <c r="G55" t="s">
        <v>1224</v>
      </c>
      <c r="I55" s="2" t="s">
        <v>1083</v>
      </c>
      <c r="J55" s="2">
        <v>238</v>
      </c>
      <c r="K55" s="3" t="s">
        <v>1084</v>
      </c>
      <c r="N55" s="5" t="s">
        <v>1406</v>
      </c>
      <c r="O55" s="5" t="s">
        <v>1792</v>
      </c>
      <c r="P55" t="s">
        <v>1713</v>
      </c>
    </row>
    <row r="56" spans="1:16" x14ac:dyDescent="0.35">
      <c r="A56" t="s">
        <v>169</v>
      </c>
      <c r="B56" t="s">
        <v>170</v>
      </c>
      <c r="C56" t="s">
        <v>171</v>
      </c>
      <c r="D56" t="s">
        <v>795</v>
      </c>
      <c r="E56" t="s">
        <v>1080</v>
      </c>
      <c r="F56">
        <v>978</v>
      </c>
      <c r="G56" t="s">
        <v>1081</v>
      </c>
      <c r="I56" s="2" t="s">
        <v>1085</v>
      </c>
      <c r="J56" s="2">
        <v>826</v>
      </c>
      <c r="K56" s="3" t="s">
        <v>1086</v>
      </c>
      <c r="N56" s="5" t="s">
        <v>1407</v>
      </c>
      <c r="O56" s="5" t="s">
        <v>1812</v>
      </c>
      <c r="P56" t="s">
        <v>1734</v>
      </c>
    </row>
    <row r="57" spans="1:16" x14ac:dyDescent="0.35">
      <c r="A57" t="s">
        <v>172</v>
      </c>
      <c r="B57" t="s">
        <v>173</v>
      </c>
      <c r="C57" t="s">
        <v>174</v>
      </c>
      <c r="D57" t="s">
        <v>796</v>
      </c>
      <c r="E57" t="s">
        <v>1064</v>
      </c>
      <c r="F57">
        <v>203</v>
      </c>
      <c r="G57" t="s">
        <v>1065</v>
      </c>
      <c r="I57" s="2" t="s">
        <v>1087</v>
      </c>
      <c r="J57" s="2">
        <v>981</v>
      </c>
      <c r="K57" s="3" t="s">
        <v>1088</v>
      </c>
      <c r="N57" s="5" t="s">
        <v>1408</v>
      </c>
      <c r="O57" s="5" t="s">
        <v>1777</v>
      </c>
      <c r="P57" t="s">
        <v>1698</v>
      </c>
    </row>
    <row r="58" spans="1:16" x14ac:dyDescent="0.35">
      <c r="A58" t="s">
        <v>721</v>
      </c>
      <c r="B58" t="s">
        <v>156</v>
      </c>
      <c r="C58" t="s">
        <v>157</v>
      </c>
      <c r="D58" t="s">
        <v>790</v>
      </c>
      <c r="E58" t="s">
        <v>1053</v>
      </c>
      <c r="F58">
        <v>976</v>
      </c>
      <c r="G58" t="s">
        <v>1054</v>
      </c>
      <c r="I58" s="2" t="s">
        <v>1227</v>
      </c>
      <c r="J58" s="2">
        <v>0</v>
      </c>
      <c r="K58" s="3" t="s">
        <v>1228</v>
      </c>
      <c r="N58" s="5" t="s">
        <v>1409</v>
      </c>
      <c r="O58" s="5" t="s">
        <v>1775</v>
      </c>
      <c r="P58" t="s">
        <v>1696</v>
      </c>
    </row>
    <row r="59" spans="1:16" x14ac:dyDescent="0.35">
      <c r="A59" t="s">
        <v>175</v>
      </c>
      <c r="B59" t="s">
        <v>176</v>
      </c>
      <c r="C59" t="s">
        <v>177</v>
      </c>
      <c r="D59" t="s">
        <v>797</v>
      </c>
      <c r="E59" t="s">
        <v>1068</v>
      </c>
      <c r="F59">
        <v>208</v>
      </c>
      <c r="G59" t="s">
        <v>1069</v>
      </c>
      <c r="I59" s="2" t="s">
        <v>1089</v>
      </c>
      <c r="J59" s="2">
        <v>936</v>
      </c>
      <c r="K59" s="3" t="s">
        <v>1090</v>
      </c>
      <c r="N59" s="5" t="s">
        <v>1410</v>
      </c>
      <c r="O59" s="5" t="s">
        <v>1830</v>
      </c>
      <c r="P59" t="s">
        <v>1752</v>
      </c>
    </row>
    <row r="60" spans="1:16" x14ac:dyDescent="0.35">
      <c r="A60" t="s">
        <v>178</v>
      </c>
      <c r="B60" t="s">
        <v>179</v>
      </c>
      <c r="C60" t="s">
        <v>180</v>
      </c>
      <c r="D60" t="s">
        <v>798</v>
      </c>
      <c r="E60" t="s">
        <v>1066</v>
      </c>
      <c r="F60">
        <v>262</v>
      </c>
      <c r="G60" t="s">
        <v>1067</v>
      </c>
      <c r="I60" s="2" t="s">
        <v>1091</v>
      </c>
      <c r="J60" s="2">
        <v>292</v>
      </c>
      <c r="K60" s="3" t="s">
        <v>1092</v>
      </c>
      <c r="N60" s="5" t="s">
        <v>1411</v>
      </c>
      <c r="O60" s="5" t="s">
        <v>1820</v>
      </c>
      <c r="P60" t="s">
        <v>1742</v>
      </c>
    </row>
    <row r="61" spans="1:16" x14ac:dyDescent="0.35">
      <c r="A61" t="s">
        <v>181</v>
      </c>
      <c r="B61" t="s">
        <v>182</v>
      </c>
      <c r="C61" t="s">
        <v>183</v>
      </c>
      <c r="D61" t="s">
        <v>799</v>
      </c>
      <c r="E61" t="s">
        <v>1209</v>
      </c>
      <c r="F61">
        <v>951</v>
      </c>
      <c r="G61" t="s">
        <v>1210</v>
      </c>
      <c r="I61" s="2" t="s">
        <v>1093</v>
      </c>
      <c r="J61" s="2">
        <v>270</v>
      </c>
      <c r="K61" s="3" t="s">
        <v>1094</v>
      </c>
      <c r="N61" s="5" t="s">
        <v>1412</v>
      </c>
      <c r="O61" s="5" t="s">
        <v>1817</v>
      </c>
      <c r="P61" t="s">
        <v>1739</v>
      </c>
    </row>
    <row r="62" spans="1:16" x14ac:dyDescent="0.35">
      <c r="A62" t="s">
        <v>184</v>
      </c>
      <c r="B62" t="s">
        <v>185</v>
      </c>
      <c r="C62" t="s">
        <v>186</v>
      </c>
      <c r="D62" t="s">
        <v>800</v>
      </c>
      <c r="E62" t="s">
        <v>1070</v>
      </c>
      <c r="F62">
        <v>214</v>
      </c>
      <c r="G62" t="s">
        <v>1071</v>
      </c>
      <c r="I62" s="2" t="s">
        <v>1095</v>
      </c>
      <c r="J62" s="2">
        <v>324</v>
      </c>
      <c r="K62" s="3" t="s">
        <v>1096</v>
      </c>
      <c r="N62" s="5" t="s">
        <v>1413</v>
      </c>
      <c r="O62" s="5" t="s">
        <v>1779</v>
      </c>
      <c r="P62" t="s">
        <v>1700</v>
      </c>
    </row>
    <row r="63" spans="1:16" x14ac:dyDescent="0.35">
      <c r="A63" t="s">
        <v>187</v>
      </c>
      <c r="B63" t="s">
        <v>188</v>
      </c>
      <c r="C63" t="s">
        <v>189</v>
      </c>
      <c r="D63" t="s">
        <v>801</v>
      </c>
      <c r="E63" t="s">
        <v>1199</v>
      </c>
      <c r="F63">
        <v>840</v>
      </c>
      <c r="G63" t="s">
        <v>1200</v>
      </c>
      <c r="I63" s="2" t="s">
        <v>1097</v>
      </c>
      <c r="J63" s="2">
        <v>320</v>
      </c>
      <c r="K63" s="3" t="s">
        <v>1098</v>
      </c>
      <c r="N63" s="5" t="s">
        <v>1414</v>
      </c>
      <c r="O63" s="5" t="s">
        <v>1816</v>
      </c>
      <c r="P63" t="s">
        <v>1738</v>
      </c>
    </row>
    <row r="64" spans="1:16" x14ac:dyDescent="0.35">
      <c r="A64" t="s">
        <v>190</v>
      </c>
      <c r="B64" t="s">
        <v>191</v>
      </c>
      <c r="C64" t="s">
        <v>192</v>
      </c>
      <c r="D64" t="s">
        <v>802</v>
      </c>
      <c r="E64" t="s">
        <v>1074</v>
      </c>
      <c r="F64">
        <v>818</v>
      </c>
      <c r="G64" t="s">
        <v>1075</v>
      </c>
      <c r="I64" s="2" t="s">
        <v>1099</v>
      </c>
      <c r="J64" s="2">
        <v>328</v>
      </c>
      <c r="K64" s="3" t="s">
        <v>1229</v>
      </c>
      <c r="N64" s="5" t="s">
        <v>1415</v>
      </c>
      <c r="O64" s="5" t="s">
        <v>1803</v>
      </c>
      <c r="P64" t="s">
        <v>1724</v>
      </c>
    </row>
    <row r="65" spans="1:16" x14ac:dyDescent="0.35">
      <c r="A65" t="s">
        <v>193</v>
      </c>
      <c r="B65" t="s">
        <v>194</v>
      </c>
      <c r="C65" t="s">
        <v>195</v>
      </c>
      <c r="D65" t="s">
        <v>803</v>
      </c>
      <c r="E65" t="s">
        <v>1199</v>
      </c>
      <c r="F65">
        <v>840</v>
      </c>
      <c r="G65" t="s">
        <v>1200</v>
      </c>
      <c r="I65" s="2" t="s">
        <v>1100</v>
      </c>
      <c r="J65" s="2">
        <v>344</v>
      </c>
      <c r="K65" s="3" t="s">
        <v>1230</v>
      </c>
      <c r="N65" s="5" t="s">
        <v>1416</v>
      </c>
      <c r="O65" s="5" t="s">
        <v>1815</v>
      </c>
      <c r="P65" t="s">
        <v>1737</v>
      </c>
    </row>
    <row r="66" spans="1:16" x14ac:dyDescent="0.35">
      <c r="A66" t="s">
        <v>196</v>
      </c>
      <c r="B66" t="s">
        <v>197</v>
      </c>
      <c r="C66" t="s">
        <v>198</v>
      </c>
      <c r="D66" t="s">
        <v>804</v>
      </c>
      <c r="E66" t="s">
        <v>1208</v>
      </c>
      <c r="F66">
        <v>950</v>
      </c>
      <c r="G66" t="s">
        <v>1320</v>
      </c>
      <c r="I66" s="2" t="s">
        <v>1101</v>
      </c>
      <c r="J66" s="2">
        <v>340</v>
      </c>
      <c r="K66" s="3" t="s">
        <v>1231</v>
      </c>
      <c r="N66" s="5" t="s">
        <v>1417</v>
      </c>
      <c r="O66" s="5" t="s">
        <v>1814</v>
      </c>
      <c r="P66" t="s">
        <v>1736</v>
      </c>
    </row>
    <row r="67" spans="1:16" x14ac:dyDescent="0.35">
      <c r="A67" t="s">
        <v>199</v>
      </c>
      <c r="B67" t="s">
        <v>200</v>
      </c>
      <c r="C67" t="s">
        <v>201</v>
      </c>
      <c r="D67" t="s">
        <v>805</v>
      </c>
      <c r="E67" t="s">
        <v>1076</v>
      </c>
      <c r="F67">
        <v>232</v>
      </c>
      <c r="G67" t="s">
        <v>1077</v>
      </c>
      <c r="I67" s="2" t="s">
        <v>1102</v>
      </c>
      <c r="J67" s="2">
        <v>191</v>
      </c>
      <c r="K67" s="3" t="s">
        <v>1232</v>
      </c>
      <c r="N67" s="5" t="s">
        <v>1418</v>
      </c>
      <c r="O67" s="5" t="s">
        <v>1770</v>
      </c>
      <c r="P67" t="s">
        <v>1691</v>
      </c>
    </row>
    <row r="68" spans="1:16" x14ac:dyDescent="0.35">
      <c r="A68" t="s">
        <v>202</v>
      </c>
      <c r="B68" t="s">
        <v>203</v>
      </c>
      <c r="C68" t="s">
        <v>204</v>
      </c>
      <c r="D68" t="s">
        <v>806</v>
      </c>
      <c r="E68" t="s">
        <v>1080</v>
      </c>
      <c r="F68">
        <v>978</v>
      </c>
      <c r="G68" t="s">
        <v>1081</v>
      </c>
      <c r="I68" s="2" t="s">
        <v>1103</v>
      </c>
      <c r="J68" s="2">
        <v>332</v>
      </c>
      <c r="K68" s="3" t="s">
        <v>1233</v>
      </c>
      <c r="N68" s="5" t="s">
        <v>1419</v>
      </c>
      <c r="O68" s="5" t="s">
        <v>1771</v>
      </c>
      <c r="P68" t="s">
        <v>1692</v>
      </c>
    </row>
    <row r="69" spans="1:16" x14ac:dyDescent="0.35">
      <c r="A69" t="s">
        <v>734</v>
      </c>
      <c r="B69" t="s">
        <v>619</v>
      </c>
      <c r="C69" t="s">
        <v>620</v>
      </c>
      <c r="D69" t="s">
        <v>948</v>
      </c>
      <c r="E69" t="s">
        <v>1182</v>
      </c>
      <c r="F69">
        <v>748</v>
      </c>
      <c r="G69" t="s">
        <v>1300</v>
      </c>
      <c r="I69" s="2" t="s">
        <v>1104</v>
      </c>
      <c r="J69" s="2">
        <v>348</v>
      </c>
      <c r="K69" s="3" t="s">
        <v>1234</v>
      </c>
      <c r="N69" s="5" t="s">
        <v>1420</v>
      </c>
      <c r="O69" s="5" t="s">
        <v>1782</v>
      </c>
      <c r="P69" t="s">
        <v>1703</v>
      </c>
    </row>
    <row r="70" spans="1:16" x14ac:dyDescent="0.35">
      <c r="A70" t="s">
        <v>205</v>
      </c>
      <c r="B70" t="s">
        <v>206</v>
      </c>
      <c r="C70" t="s">
        <v>207</v>
      </c>
      <c r="D70" t="s">
        <v>807</v>
      </c>
      <c r="E70" t="s">
        <v>1078</v>
      </c>
      <c r="F70">
        <v>230</v>
      </c>
      <c r="G70" t="s">
        <v>1079</v>
      </c>
      <c r="I70" s="2" t="s">
        <v>1105</v>
      </c>
      <c r="J70" s="2">
        <v>360</v>
      </c>
      <c r="K70" s="3" t="s">
        <v>1235</v>
      </c>
      <c r="N70" s="5" t="s">
        <v>1421</v>
      </c>
      <c r="O70" s="5" t="s">
        <v>1780</v>
      </c>
      <c r="P70" t="s">
        <v>1701</v>
      </c>
    </row>
    <row r="71" spans="1:16" x14ac:dyDescent="0.35">
      <c r="A71" t="s">
        <v>725</v>
      </c>
      <c r="B71" t="s">
        <v>208</v>
      </c>
      <c r="C71" t="s">
        <v>209</v>
      </c>
      <c r="D71" t="s">
        <v>808</v>
      </c>
      <c r="E71" t="s">
        <v>1083</v>
      </c>
      <c r="F71">
        <v>238</v>
      </c>
      <c r="G71" t="s">
        <v>1084</v>
      </c>
      <c r="I71" s="2" t="s">
        <v>1106</v>
      </c>
      <c r="J71" s="2">
        <v>376</v>
      </c>
      <c r="K71" s="3" t="s">
        <v>1236</v>
      </c>
      <c r="N71" s="5" t="s">
        <v>1422</v>
      </c>
      <c r="O71" s="5" t="s">
        <v>1826</v>
      </c>
      <c r="P71" t="s">
        <v>1748</v>
      </c>
    </row>
    <row r="72" spans="1:16" x14ac:dyDescent="0.35">
      <c r="A72" t="s">
        <v>210</v>
      </c>
      <c r="B72" t="s">
        <v>211</v>
      </c>
      <c r="C72" t="s">
        <v>212</v>
      </c>
      <c r="D72" t="s">
        <v>809</v>
      </c>
      <c r="E72" t="s">
        <v>1068</v>
      </c>
      <c r="F72">
        <v>208</v>
      </c>
      <c r="G72" t="s">
        <v>1069</v>
      </c>
      <c r="I72" s="2" t="s">
        <v>1237</v>
      </c>
      <c r="J72" s="2">
        <v>0</v>
      </c>
      <c r="K72" s="3" t="s">
        <v>1238</v>
      </c>
      <c r="N72" s="5" t="s">
        <v>1423</v>
      </c>
      <c r="O72" s="5" t="s">
        <v>1784</v>
      </c>
      <c r="P72" t="s">
        <v>1705</v>
      </c>
    </row>
    <row r="73" spans="1:16" x14ac:dyDescent="0.35">
      <c r="A73" t="s">
        <v>213</v>
      </c>
      <c r="B73" t="s">
        <v>214</v>
      </c>
      <c r="C73" t="s">
        <v>215</v>
      </c>
      <c r="D73" t="s">
        <v>810</v>
      </c>
      <c r="E73" t="s">
        <v>1082</v>
      </c>
      <c r="F73">
        <v>242</v>
      </c>
      <c r="G73" t="s">
        <v>1226</v>
      </c>
      <c r="I73" s="2" t="s">
        <v>1107</v>
      </c>
      <c r="J73" s="2">
        <v>356</v>
      </c>
      <c r="K73" s="3" t="s">
        <v>1239</v>
      </c>
      <c r="N73" s="5">
        <v>7103</v>
      </c>
      <c r="O73" s="5" t="s">
        <v>1963</v>
      </c>
      <c r="P73" s="5" t="s">
        <v>1964</v>
      </c>
    </row>
    <row r="74" spans="1:16" x14ac:dyDescent="0.35">
      <c r="A74" t="s">
        <v>216</v>
      </c>
      <c r="B74" t="s">
        <v>217</v>
      </c>
      <c r="C74" t="s">
        <v>218</v>
      </c>
      <c r="D74" t="s">
        <v>811</v>
      </c>
      <c r="E74" t="s">
        <v>1080</v>
      </c>
      <c r="F74">
        <v>978</v>
      </c>
      <c r="G74" t="s">
        <v>1081</v>
      </c>
      <c r="I74" s="2" t="s">
        <v>1108</v>
      </c>
      <c r="J74" s="2">
        <v>368</v>
      </c>
      <c r="K74" s="3" t="s">
        <v>1109</v>
      </c>
      <c r="N74" s="219">
        <v>7202</v>
      </c>
      <c r="O74" t="s">
        <v>1965</v>
      </c>
      <c r="P74" t="s">
        <v>1966</v>
      </c>
    </row>
    <row r="75" spans="1:16" x14ac:dyDescent="0.35">
      <c r="A75" t="s">
        <v>219</v>
      </c>
      <c r="B75" t="s">
        <v>220</v>
      </c>
      <c r="C75" t="s">
        <v>221</v>
      </c>
      <c r="D75" t="s">
        <v>812</v>
      </c>
      <c r="E75" t="s">
        <v>1080</v>
      </c>
      <c r="F75">
        <v>978</v>
      </c>
      <c r="G75" t="s">
        <v>1081</v>
      </c>
      <c r="I75" s="2" t="s">
        <v>1110</v>
      </c>
      <c r="J75" s="2">
        <v>364</v>
      </c>
      <c r="K75" s="3" t="s">
        <v>1240</v>
      </c>
    </row>
    <row r="76" spans="1:16" x14ac:dyDescent="0.35">
      <c r="A76" t="s">
        <v>222</v>
      </c>
      <c r="B76" t="s">
        <v>223</v>
      </c>
      <c r="C76" t="s">
        <v>224</v>
      </c>
      <c r="D76" t="s">
        <v>813</v>
      </c>
      <c r="E76" t="s">
        <v>1080</v>
      </c>
      <c r="F76">
        <v>978</v>
      </c>
      <c r="G76" t="s">
        <v>1081</v>
      </c>
      <c r="I76" s="2" t="s">
        <v>1111</v>
      </c>
      <c r="J76" s="2">
        <v>352</v>
      </c>
      <c r="K76" s="3" t="s">
        <v>1112</v>
      </c>
    </row>
    <row r="77" spans="1:16" x14ac:dyDescent="0.35">
      <c r="A77" t="s">
        <v>225</v>
      </c>
      <c r="B77" t="s">
        <v>226</v>
      </c>
      <c r="C77" t="s">
        <v>227</v>
      </c>
      <c r="D77" t="s">
        <v>814</v>
      </c>
      <c r="E77" t="s">
        <v>1080</v>
      </c>
      <c r="F77">
        <v>978</v>
      </c>
      <c r="G77" t="s">
        <v>1081</v>
      </c>
      <c r="I77" s="2" t="s">
        <v>1241</v>
      </c>
      <c r="J77" s="2">
        <v>0</v>
      </c>
      <c r="K77" s="3" t="s">
        <v>1242</v>
      </c>
    </row>
    <row r="78" spans="1:16" x14ac:dyDescent="0.35">
      <c r="A78" t="s">
        <v>228</v>
      </c>
      <c r="B78" t="s">
        <v>229</v>
      </c>
      <c r="C78" t="s">
        <v>230</v>
      </c>
      <c r="D78" t="s">
        <v>815</v>
      </c>
      <c r="E78" t="s">
        <v>1080</v>
      </c>
      <c r="F78">
        <v>978</v>
      </c>
      <c r="G78" t="s">
        <v>1081</v>
      </c>
      <c r="I78" s="2" t="s">
        <v>1113</v>
      </c>
      <c r="J78" s="2">
        <v>388</v>
      </c>
      <c r="K78" s="3" t="s">
        <v>1243</v>
      </c>
    </row>
    <row r="79" spans="1:16" x14ac:dyDescent="0.35">
      <c r="A79" t="s">
        <v>231</v>
      </c>
      <c r="B79" t="s">
        <v>232</v>
      </c>
      <c r="C79" t="s">
        <v>233</v>
      </c>
      <c r="D79" t="s">
        <v>816</v>
      </c>
      <c r="E79" t="s">
        <v>1208</v>
      </c>
      <c r="F79">
        <v>950</v>
      </c>
      <c r="G79" t="s">
        <v>1320</v>
      </c>
      <c r="I79" s="2" t="s">
        <v>1114</v>
      </c>
      <c r="J79" s="2">
        <v>400</v>
      </c>
      <c r="K79" s="3" t="s">
        <v>1244</v>
      </c>
    </row>
    <row r="80" spans="1:16" x14ac:dyDescent="0.35">
      <c r="A80" t="s">
        <v>234</v>
      </c>
      <c r="B80" t="s">
        <v>235</v>
      </c>
      <c r="C80" t="s">
        <v>236</v>
      </c>
      <c r="D80" t="s">
        <v>817</v>
      </c>
      <c r="E80" t="s">
        <v>1093</v>
      </c>
      <c r="F80">
        <v>270</v>
      </c>
      <c r="G80" t="s">
        <v>1094</v>
      </c>
      <c r="I80" s="2" t="s">
        <v>1115</v>
      </c>
      <c r="J80" s="2">
        <v>392</v>
      </c>
      <c r="K80" s="3" t="s">
        <v>1245</v>
      </c>
    </row>
    <row r="81" spans="1:11" x14ac:dyDescent="0.35">
      <c r="A81" t="s">
        <v>237</v>
      </c>
      <c r="B81" t="s">
        <v>238</v>
      </c>
      <c r="C81" t="s">
        <v>239</v>
      </c>
      <c r="D81" t="s">
        <v>818</v>
      </c>
      <c r="E81" t="s">
        <v>1087</v>
      </c>
      <c r="F81">
        <v>981</v>
      </c>
      <c r="G81" t="s">
        <v>1088</v>
      </c>
      <c r="I81" s="2" t="s">
        <v>1116</v>
      </c>
      <c r="J81" s="2">
        <v>404</v>
      </c>
      <c r="K81" s="3" t="s">
        <v>1246</v>
      </c>
    </row>
    <row r="82" spans="1:11" x14ac:dyDescent="0.35">
      <c r="A82" t="s">
        <v>240</v>
      </c>
      <c r="B82" t="s">
        <v>241</v>
      </c>
      <c r="C82" t="s">
        <v>242</v>
      </c>
      <c r="D82" t="s">
        <v>819</v>
      </c>
      <c r="E82" t="s">
        <v>1080</v>
      </c>
      <c r="F82">
        <v>978</v>
      </c>
      <c r="G82" t="s">
        <v>1081</v>
      </c>
      <c r="I82" s="2" t="s">
        <v>1117</v>
      </c>
      <c r="J82" s="2">
        <v>417</v>
      </c>
      <c r="K82" s="3" t="s">
        <v>1247</v>
      </c>
    </row>
    <row r="83" spans="1:11" x14ac:dyDescent="0.35">
      <c r="A83" t="s">
        <v>243</v>
      </c>
      <c r="B83" t="s">
        <v>244</v>
      </c>
      <c r="C83" t="s">
        <v>245</v>
      </c>
      <c r="D83" t="s">
        <v>820</v>
      </c>
      <c r="E83" t="s">
        <v>1089</v>
      </c>
      <c r="F83">
        <v>936</v>
      </c>
      <c r="G83" t="s">
        <v>1090</v>
      </c>
      <c r="I83" s="2" t="s">
        <v>1118</v>
      </c>
      <c r="J83" s="2">
        <v>116</v>
      </c>
      <c r="K83" s="3" t="s">
        <v>1248</v>
      </c>
    </row>
    <row r="84" spans="1:11" x14ac:dyDescent="0.35">
      <c r="A84" t="s">
        <v>246</v>
      </c>
      <c r="B84" t="s">
        <v>247</v>
      </c>
      <c r="C84" t="s">
        <v>248</v>
      </c>
      <c r="D84" t="s">
        <v>821</v>
      </c>
      <c r="E84" t="s">
        <v>1091</v>
      </c>
      <c r="F84">
        <v>292</v>
      </c>
      <c r="G84" t="s">
        <v>1092</v>
      </c>
      <c r="I84" s="2" t="s">
        <v>1119</v>
      </c>
      <c r="J84" s="2">
        <v>174</v>
      </c>
      <c r="K84" s="3" t="s">
        <v>1249</v>
      </c>
    </row>
    <row r="85" spans="1:11" x14ac:dyDescent="0.35">
      <c r="A85" t="s">
        <v>249</v>
      </c>
      <c r="B85" t="s">
        <v>250</v>
      </c>
      <c r="C85" t="s">
        <v>251</v>
      </c>
      <c r="D85" t="s">
        <v>822</v>
      </c>
      <c r="E85" t="s">
        <v>1080</v>
      </c>
      <c r="F85">
        <v>978</v>
      </c>
      <c r="G85" t="s">
        <v>1081</v>
      </c>
      <c r="I85" s="2" t="s">
        <v>1120</v>
      </c>
      <c r="J85" s="2">
        <v>408</v>
      </c>
      <c r="K85" s="3" t="s">
        <v>1250</v>
      </c>
    </row>
    <row r="86" spans="1:11" x14ac:dyDescent="0.35">
      <c r="A86" t="s">
        <v>252</v>
      </c>
      <c r="B86" t="s">
        <v>253</v>
      </c>
      <c r="C86" t="s">
        <v>254</v>
      </c>
      <c r="D86" t="s">
        <v>823</v>
      </c>
      <c r="E86" t="s">
        <v>1068</v>
      </c>
      <c r="F86">
        <v>208</v>
      </c>
      <c r="G86" t="s">
        <v>1069</v>
      </c>
      <c r="I86" s="2" t="s">
        <v>1121</v>
      </c>
      <c r="J86" s="2">
        <v>410</v>
      </c>
      <c r="K86" s="3" t="s">
        <v>1251</v>
      </c>
    </row>
    <row r="87" spans="1:11" x14ac:dyDescent="0.35">
      <c r="A87" t="s">
        <v>255</v>
      </c>
      <c r="B87" t="s">
        <v>256</v>
      </c>
      <c r="C87" t="s">
        <v>257</v>
      </c>
      <c r="D87" t="s">
        <v>824</v>
      </c>
      <c r="E87" t="s">
        <v>1209</v>
      </c>
      <c r="F87">
        <v>951</v>
      </c>
      <c r="G87" t="s">
        <v>1210</v>
      </c>
      <c r="I87" s="2" t="s">
        <v>1122</v>
      </c>
      <c r="J87" s="2">
        <v>414</v>
      </c>
      <c r="K87" s="3" t="s">
        <v>1252</v>
      </c>
    </row>
    <row r="88" spans="1:11" x14ac:dyDescent="0.35">
      <c r="A88" t="s">
        <v>258</v>
      </c>
      <c r="B88" t="s">
        <v>259</v>
      </c>
      <c r="C88" t="s">
        <v>260</v>
      </c>
      <c r="D88" t="s">
        <v>825</v>
      </c>
      <c r="E88" t="s">
        <v>1080</v>
      </c>
      <c r="F88">
        <v>978</v>
      </c>
      <c r="G88" t="s">
        <v>1081</v>
      </c>
      <c r="I88" s="2" t="s">
        <v>1123</v>
      </c>
      <c r="J88" s="2">
        <v>136</v>
      </c>
      <c r="K88" s="3" t="s">
        <v>1253</v>
      </c>
    </row>
    <row r="89" spans="1:11" x14ac:dyDescent="0.35">
      <c r="A89" t="s">
        <v>261</v>
      </c>
      <c r="B89" t="s">
        <v>262</v>
      </c>
      <c r="C89" t="s">
        <v>263</v>
      </c>
      <c r="D89" t="s">
        <v>826</v>
      </c>
      <c r="E89" t="s">
        <v>1199</v>
      </c>
      <c r="F89">
        <v>840</v>
      </c>
      <c r="G89" t="s">
        <v>1200</v>
      </c>
      <c r="I89" s="2" t="s">
        <v>1124</v>
      </c>
      <c r="J89" s="2">
        <v>398</v>
      </c>
      <c r="K89" s="3" t="s">
        <v>1254</v>
      </c>
    </row>
    <row r="90" spans="1:11" x14ac:dyDescent="0.35">
      <c r="A90" t="s">
        <v>264</v>
      </c>
      <c r="B90" t="s">
        <v>265</v>
      </c>
      <c r="C90" t="s">
        <v>266</v>
      </c>
      <c r="D90" t="s">
        <v>827</v>
      </c>
      <c r="E90" t="s">
        <v>1097</v>
      </c>
      <c r="F90">
        <v>320</v>
      </c>
      <c r="G90" t="s">
        <v>1098</v>
      </c>
      <c r="I90" s="2" t="s">
        <v>1125</v>
      </c>
      <c r="J90" s="2">
        <v>418</v>
      </c>
      <c r="K90" s="3" t="s">
        <v>1255</v>
      </c>
    </row>
    <row r="91" spans="1:11" x14ac:dyDescent="0.35">
      <c r="A91" t="s">
        <v>267</v>
      </c>
      <c r="B91" t="s">
        <v>268</v>
      </c>
      <c r="C91" t="s">
        <v>269</v>
      </c>
      <c r="D91" t="s">
        <v>828</v>
      </c>
      <c r="E91" t="s">
        <v>1227</v>
      </c>
      <c r="F91">
        <v>0</v>
      </c>
      <c r="G91" t="s">
        <v>1228</v>
      </c>
      <c r="I91" s="2" t="s">
        <v>1126</v>
      </c>
      <c r="J91" s="2">
        <v>422</v>
      </c>
      <c r="K91" s="3" t="s">
        <v>1256</v>
      </c>
    </row>
    <row r="92" spans="1:11" x14ac:dyDescent="0.35">
      <c r="A92" t="s">
        <v>270</v>
      </c>
      <c r="B92" t="s">
        <v>271</v>
      </c>
      <c r="C92" t="s">
        <v>272</v>
      </c>
      <c r="D92" t="s">
        <v>829</v>
      </c>
      <c r="E92" t="s">
        <v>1095</v>
      </c>
      <c r="F92">
        <v>324</v>
      </c>
      <c r="G92" t="s">
        <v>1096</v>
      </c>
      <c r="I92" s="2" t="s">
        <v>1127</v>
      </c>
      <c r="J92" s="2">
        <v>144</v>
      </c>
      <c r="K92" s="3" t="s">
        <v>1257</v>
      </c>
    </row>
    <row r="93" spans="1:11" x14ac:dyDescent="0.35">
      <c r="A93" t="s">
        <v>273</v>
      </c>
      <c r="B93" t="s">
        <v>274</v>
      </c>
      <c r="C93" t="s">
        <v>275</v>
      </c>
      <c r="D93" t="s">
        <v>830</v>
      </c>
      <c r="E93" t="s">
        <v>1211</v>
      </c>
      <c r="F93">
        <v>952</v>
      </c>
      <c r="G93" t="s">
        <v>1314</v>
      </c>
      <c r="I93" s="2" t="s">
        <v>1128</v>
      </c>
      <c r="J93" s="2">
        <v>430</v>
      </c>
      <c r="K93" s="3" t="s">
        <v>1258</v>
      </c>
    </row>
    <row r="94" spans="1:11" x14ac:dyDescent="0.35">
      <c r="A94" t="s">
        <v>276</v>
      </c>
      <c r="B94" t="s">
        <v>277</v>
      </c>
      <c r="C94" t="s">
        <v>278</v>
      </c>
      <c r="D94" t="s">
        <v>831</v>
      </c>
      <c r="E94" t="s">
        <v>1099</v>
      </c>
      <c r="F94">
        <v>328</v>
      </c>
      <c r="G94" t="s">
        <v>1229</v>
      </c>
      <c r="I94" s="2" t="s">
        <v>1129</v>
      </c>
      <c r="J94" s="2">
        <v>426</v>
      </c>
      <c r="K94" s="3" t="s">
        <v>1130</v>
      </c>
    </row>
    <row r="95" spans="1:11" x14ac:dyDescent="0.35">
      <c r="A95" t="s">
        <v>279</v>
      </c>
      <c r="B95" t="s">
        <v>280</v>
      </c>
      <c r="C95" t="s">
        <v>281</v>
      </c>
      <c r="D95" t="s">
        <v>832</v>
      </c>
      <c r="E95" t="s">
        <v>1103</v>
      </c>
      <c r="F95">
        <v>332</v>
      </c>
      <c r="G95" t="s">
        <v>1233</v>
      </c>
      <c r="I95" s="2" t="s">
        <v>1131</v>
      </c>
      <c r="J95" s="2">
        <v>434</v>
      </c>
      <c r="K95" s="3" t="s">
        <v>1259</v>
      </c>
    </row>
    <row r="96" spans="1:11" x14ac:dyDescent="0.35">
      <c r="A96" t="s">
        <v>282</v>
      </c>
      <c r="B96" t="s">
        <v>283</v>
      </c>
      <c r="C96" t="s">
        <v>284</v>
      </c>
      <c r="D96" t="s">
        <v>833</v>
      </c>
      <c r="I96" s="2" t="s">
        <v>1132</v>
      </c>
      <c r="J96" s="2">
        <v>504</v>
      </c>
      <c r="K96" s="3" t="s">
        <v>1260</v>
      </c>
    </row>
    <row r="97" spans="1:11" x14ac:dyDescent="0.35">
      <c r="A97" t="s">
        <v>287</v>
      </c>
      <c r="B97" t="s">
        <v>288</v>
      </c>
      <c r="C97" t="s">
        <v>289</v>
      </c>
      <c r="D97" t="s">
        <v>835</v>
      </c>
      <c r="E97" t="s">
        <v>1101</v>
      </c>
      <c r="F97">
        <v>340</v>
      </c>
      <c r="G97" t="s">
        <v>1231</v>
      </c>
      <c r="I97" s="2" t="s">
        <v>1133</v>
      </c>
      <c r="J97" s="2">
        <v>498</v>
      </c>
      <c r="K97" s="3" t="s">
        <v>1261</v>
      </c>
    </row>
    <row r="98" spans="1:11" x14ac:dyDescent="0.35">
      <c r="A98" t="s">
        <v>718</v>
      </c>
      <c r="B98" t="s">
        <v>138</v>
      </c>
      <c r="C98" t="s">
        <v>139</v>
      </c>
      <c r="D98" t="s">
        <v>783</v>
      </c>
      <c r="E98" t="s">
        <v>1100</v>
      </c>
      <c r="F98">
        <v>344</v>
      </c>
      <c r="G98" t="s">
        <v>1230</v>
      </c>
      <c r="I98" s="2" t="s">
        <v>1134</v>
      </c>
      <c r="J98" s="2">
        <v>969</v>
      </c>
      <c r="K98" s="3" t="s">
        <v>1262</v>
      </c>
    </row>
    <row r="99" spans="1:11" x14ac:dyDescent="0.35">
      <c r="A99" t="s">
        <v>290</v>
      </c>
      <c r="B99" t="s">
        <v>291</v>
      </c>
      <c r="C99" t="s">
        <v>292</v>
      </c>
      <c r="D99" t="s">
        <v>836</v>
      </c>
      <c r="E99" t="s">
        <v>1104</v>
      </c>
      <c r="F99">
        <v>348</v>
      </c>
      <c r="G99" t="s">
        <v>1234</v>
      </c>
      <c r="I99" s="2" t="s">
        <v>379</v>
      </c>
      <c r="J99" s="2">
        <v>807</v>
      </c>
      <c r="K99" s="3" t="s">
        <v>1135</v>
      </c>
    </row>
    <row r="100" spans="1:11" x14ac:dyDescent="0.35">
      <c r="A100" t="s">
        <v>293</v>
      </c>
      <c r="B100" t="s">
        <v>294</v>
      </c>
      <c r="C100" t="s">
        <v>295</v>
      </c>
      <c r="D100" t="s">
        <v>837</v>
      </c>
      <c r="E100" t="s">
        <v>1111</v>
      </c>
      <c r="F100">
        <v>352</v>
      </c>
      <c r="G100" t="s">
        <v>1112</v>
      </c>
      <c r="I100" s="2" t="s">
        <v>1136</v>
      </c>
      <c r="J100" s="2">
        <v>104</v>
      </c>
      <c r="K100" s="3" t="s">
        <v>1263</v>
      </c>
    </row>
    <row r="101" spans="1:11" x14ac:dyDescent="0.35">
      <c r="A101" t="s">
        <v>296</v>
      </c>
      <c r="B101" t="s">
        <v>297</v>
      </c>
      <c r="C101" t="s">
        <v>298</v>
      </c>
      <c r="D101" t="s">
        <v>838</v>
      </c>
      <c r="E101" t="s">
        <v>1107</v>
      </c>
      <c r="F101">
        <v>356</v>
      </c>
      <c r="G101" t="s">
        <v>1239</v>
      </c>
      <c r="I101" s="2" t="s">
        <v>1137</v>
      </c>
      <c r="J101" s="2">
        <v>496</v>
      </c>
      <c r="K101" s="3" t="s">
        <v>1264</v>
      </c>
    </row>
    <row r="102" spans="1:11" x14ac:dyDescent="0.35">
      <c r="A102" t="s">
        <v>299</v>
      </c>
      <c r="B102" t="s">
        <v>300</v>
      </c>
      <c r="C102" t="s">
        <v>301</v>
      </c>
      <c r="D102" t="s">
        <v>839</v>
      </c>
      <c r="E102" t="s">
        <v>1105</v>
      </c>
      <c r="F102">
        <v>360</v>
      </c>
      <c r="G102" t="s">
        <v>1235</v>
      </c>
      <c r="I102" s="2" t="s">
        <v>1138</v>
      </c>
      <c r="J102" s="2">
        <v>446</v>
      </c>
      <c r="K102" s="3" t="s">
        <v>1321</v>
      </c>
    </row>
    <row r="103" spans="1:11" x14ac:dyDescent="0.35">
      <c r="A103" t="s">
        <v>727</v>
      </c>
      <c r="B103" t="s">
        <v>302</v>
      </c>
      <c r="C103" t="s">
        <v>303</v>
      </c>
      <c r="D103" t="s">
        <v>840</v>
      </c>
      <c r="E103" t="s">
        <v>1110</v>
      </c>
      <c r="F103">
        <v>364</v>
      </c>
      <c r="G103" t="s">
        <v>1240</v>
      </c>
      <c r="I103" s="2" t="s">
        <v>1265</v>
      </c>
      <c r="J103" s="2">
        <v>478</v>
      </c>
      <c r="K103" s="3" t="s">
        <v>1266</v>
      </c>
    </row>
    <row r="104" spans="1:11" x14ac:dyDescent="0.35">
      <c r="A104" t="s">
        <v>304</v>
      </c>
      <c r="B104" t="s">
        <v>305</v>
      </c>
      <c r="C104" t="s">
        <v>306</v>
      </c>
      <c r="D104" t="s">
        <v>841</v>
      </c>
      <c r="E104" t="s">
        <v>1108</v>
      </c>
      <c r="F104">
        <v>368</v>
      </c>
      <c r="G104" t="s">
        <v>1109</v>
      </c>
      <c r="I104" s="2" t="s">
        <v>1139</v>
      </c>
      <c r="J104" s="2">
        <v>480</v>
      </c>
      <c r="K104" s="3" t="s">
        <v>1267</v>
      </c>
    </row>
    <row r="105" spans="1:11" x14ac:dyDescent="0.35">
      <c r="A105" t="s">
        <v>307</v>
      </c>
      <c r="B105" t="s">
        <v>308</v>
      </c>
      <c r="C105" t="s">
        <v>309</v>
      </c>
      <c r="D105" t="s">
        <v>842</v>
      </c>
      <c r="E105" t="s">
        <v>1080</v>
      </c>
      <c r="F105">
        <v>978</v>
      </c>
      <c r="G105" t="s">
        <v>1081</v>
      </c>
      <c r="I105" s="2" t="s">
        <v>1140</v>
      </c>
      <c r="J105" s="2">
        <v>462</v>
      </c>
      <c r="K105" s="3" t="s">
        <v>1268</v>
      </c>
    </row>
    <row r="106" spans="1:11" x14ac:dyDescent="0.35">
      <c r="A106" t="s">
        <v>310</v>
      </c>
      <c r="B106" t="s">
        <v>311</v>
      </c>
      <c r="C106" t="s">
        <v>312</v>
      </c>
      <c r="D106" t="s">
        <v>843</v>
      </c>
      <c r="E106" t="s">
        <v>1237</v>
      </c>
      <c r="F106">
        <v>0</v>
      </c>
      <c r="G106" t="s">
        <v>1238</v>
      </c>
      <c r="I106" s="2" t="s">
        <v>1141</v>
      </c>
      <c r="J106" s="2">
        <v>454</v>
      </c>
      <c r="K106" s="3" t="s">
        <v>1142</v>
      </c>
    </row>
    <row r="107" spans="1:11" x14ac:dyDescent="0.35">
      <c r="A107" t="s">
        <v>313</v>
      </c>
      <c r="B107" t="s">
        <v>314</v>
      </c>
      <c r="C107" t="s">
        <v>315</v>
      </c>
      <c r="D107" t="s">
        <v>844</v>
      </c>
      <c r="E107" t="s">
        <v>1106</v>
      </c>
      <c r="F107">
        <v>376</v>
      </c>
      <c r="G107" t="s">
        <v>1236</v>
      </c>
      <c r="I107" s="2" t="s">
        <v>1143</v>
      </c>
      <c r="J107" s="2">
        <v>484</v>
      </c>
      <c r="K107" s="3" t="s">
        <v>1269</v>
      </c>
    </row>
    <row r="108" spans="1:11" x14ac:dyDescent="0.35">
      <c r="A108" t="s">
        <v>316</v>
      </c>
      <c r="B108" t="s">
        <v>317</v>
      </c>
      <c r="C108" t="s">
        <v>318</v>
      </c>
      <c r="D108" t="s">
        <v>845</v>
      </c>
      <c r="E108" t="s">
        <v>1080</v>
      </c>
      <c r="F108">
        <v>978</v>
      </c>
      <c r="G108" t="s">
        <v>1081</v>
      </c>
      <c r="I108" s="2" t="s">
        <v>1144</v>
      </c>
      <c r="J108" s="2">
        <v>458</v>
      </c>
      <c r="K108" s="3" t="s">
        <v>1270</v>
      </c>
    </row>
    <row r="109" spans="1:11" x14ac:dyDescent="0.35">
      <c r="A109" t="s">
        <v>319</v>
      </c>
      <c r="B109" t="s">
        <v>320</v>
      </c>
      <c r="C109" t="s">
        <v>321</v>
      </c>
      <c r="D109" t="s">
        <v>846</v>
      </c>
      <c r="E109" t="s">
        <v>1113</v>
      </c>
      <c r="F109">
        <v>388</v>
      </c>
      <c r="G109" t="s">
        <v>1243</v>
      </c>
      <c r="I109" s="2" t="s">
        <v>1145</v>
      </c>
      <c r="J109" s="2">
        <v>943</v>
      </c>
      <c r="K109" s="3" t="s">
        <v>1271</v>
      </c>
    </row>
    <row r="110" spans="1:11" x14ac:dyDescent="0.35">
      <c r="A110" t="s">
        <v>322</v>
      </c>
      <c r="B110" t="s">
        <v>323</v>
      </c>
      <c r="C110" t="s">
        <v>324</v>
      </c>
      <c r="D110" t="s">
        <v>847</v>
      </c>
      <c r="E110" t="s">
        <v>1115</v>
      </c>
      <c r="F110">
        <v>392</v>
      </c>
      <c r="G110" t="s">
        <v>1245</v>
      </c>
      <c r="I110" s="2" t="s">
        <v>1146</v>
      </c>
      <c r="J110" s="2">
        <v>516</v>
      </c>
      <c r="K110" s="3" t="s">
        <v>1272</v>
      </c>
    </row>
    <row r="111" spans="1:11" x14ac:dyDescent="0.35">
      <c r="A111" t="s">
        <v>325</v>
      </c>
      <c r="B111" t="s">
        <v>326</v>
      </c>
      <c r="C111" t="s">
        <v>327</v>
      </c>
      <c r="D111" t="s">
        <v>848</v>
      </c>
      <c r="E111" t="s">
        <v>1241</v>
      </c>
      <c r="F111">
        <v>0</v>
      </c>
      <c r="G111" t="s">
        <v>1242</v>
      </c>
      <c r="I111" s="2" t="s">
        <v>1147</v>
      </c>
      <c r="J111" s="2">
        <v>566</v>
      </c>
      <c r="K111" s="3" t="s">
        <v>1273</v>
      </c>
    </row>
    <row r="112" spans="1:11" x14ac:dyDescent="0.35">
      <c r="A112" t="s">
        <v>328</v>
      </c>
      <c r="B112" t="s">
        <v>329</v>
      </c>
      <c r="C112" t="s">
        <v>330</v>
      </c>
      <c r="D112" t="s">
        <v>849</v>
      </c>
      <c r="E112" t="s">
        <v>1114</v>
      </c>
      <c r="F112">
        <v>400</v>
      </c>
      <c r="G112" t="s">
        <v>1244</v>
      </c>
      <c r="I112" s="2" t="s">
        <v>1148</v>
      </c>
      <c r="J112" s="2">
        <v>558</v>
      </c>
      <c r="K112" s="3" t="s">
        <v>1274</v>
      </c>
    </row>
    <row r="113" spans="1:11" x14ac:dyDescent="0.35">
      <c r="A113" t="s">
        <v>331</v>
      </c>
      <c r="B113" t="s">
        <v>332</v>
      </c>
      <c r="C113" t="s">
        <v>333</v>
      </c>
      <c r="D113" t="s">
        <v>850</v>
      </c>
      <c r="E113" t="s">
        <v>1124</v>
      </c>
      <c r="F113">
        <v>398</v>
      </c>
      <c r="G113" t="s">
        <v>1254</v>
      </c>
      <c r="I113" s="2" t="s">
        <v>1149</v>
      </c>
      <c r="J113" s="2">
        <v>578</v>
      </c>
      <c r="K113" s="3" t="s">
        <v>1275</v>
      </c>
    </row>
    <row r="114" spans="1:11" x14ac:dyDescent="0.35">
      <c r="A114" t="s">
        <v>334</v>
      </c>
      <c r="B114" t="s">
        <v>335</v>
      </c>
      <c r="C114" t="s">
        <v>336</v>
      </c>
      <c r="D114" t="s">
        <v>851</v>
      </c>
      <c r="E114" t="s">
        <v>1116</v>
      </c>
      <c r="F114">
        <v>404</v>
      </c>
      <c r="G114" t="s">
        <v>1246</v>
      </c>
      <c r="I114" s="2" t="s">
        <v>1150</v>
      </c>
      <c r="J114" s="2">
        <v>524</v>
      </c>
      <c r="K114" s="3" t="s">
        <v>1276</v>
      </c>
    </row>
    <row r="115" spans="1:11" x14ac:dyDescent="0.35">
      <c r="A115" t="s">
        <v>337</v>
      </c>
      <c r="B115" t="s">
        <v>338</v>
      </c>
      <c r="C115" t="s">
        <v>339</v>
      </c>
      <c r="D115" t="s">
        <v>852</v>
      </c>
      <c r="I115" s="2" t="s">
        <v>1151</v>
      </c>
      <c r="J115" s="2">
        <v>554</v>
      </c>
      <c r="K115" s="3" t="s">
        <v>1277</v>
      </c>
    </row>
    <row r="116" spans="1:11" x14ac:dyDescent="0.35">
      <c r="A116" t="s">
        <v>340</v>
      </c>
      <c r="B116" t="s">
        <v>341</v>
      </c>
      <c r="C116" t="s">
        <v>342</v>
      </c>
      <c r="D116" t="s">
        <v>853</v>
      </c>
      <c r="E116" t="s">
        <v>1120</v>
      </c>
      <c r="F116">
        <v>408</v>
      </c>
      <c r="G116" t="s">
        <v>1250</v>
      </c>
      <c r="I116" s="2" t="s">
        <v>1152</v>
      </c>
      <c r="J116" s="2">
        <v>512</v>
      </c>
      <c r="K116" s="3" t="s">
        <v>1278</v>
      </c>
    </row>
    <row r="117" spans="1:11" x14ac:dyDescent="0.35">
      <c r="A117" t="s">
        <v>343</v>
      </c>
      <c r="B117" t="s">
        <v>344</v>
      </c>
      <c r="C117" t="s">
        <v>345</v>
      </c>
      <c r="D117" t="s">
        <v>854</v>
      </c>
      <c r="E117" t="s">
        <v>1121</v>
      </c>
      <c r="F117">
        <v>410</v>
      </c>
      <c r="G117" t="s">
        <v>1251</v>
      </c>
      <c r="I117" s="2" t="s">
        <v>1153</v>
      </c>
      <c r="J117" s="2">
        <v>590</v>
      </c>
      <c r="K117" s="3" t="s">
        <v>1154</v>
      </c>
    </row>
    <row r="118" spans="1:11" x14ac:dyDescent="0.35">
      <c r="A118" t="s">
        <v>1322</v>
      </c>
      <c r="B118" t="s">
        <v>1323</v>
      </c>
      <c r="C118" t="s">
        <v>1324</v>
      </c>
      <c r="D118" t="s">
        <v>1218</v>
      </c>
      <c r="E118" t="s">
        <v>1080</v>
      </c>
      <c r="F118">
        <v>978</v>
      </c>
      <c r="G118" t="s">
        <v>1081</v>
      </c>
      <c r="I118" s="2" t="s">
        <v>1155</v>
      </c>
      <c r="J118" s="2">
        <v>604</v>
      </c>
      <c r="K118" s="3" t="s">
        <v>1156</v>
      </c>
    </row>
    <row r="119" spans="1:11" x14ac:dyDescent="0.35">
      <c r="A119" t="s">
        <v>346</v>
      </c>
      <c r="B119" t="s">
        <v>347</v>
      </c>
      <c r="C119" t="s">
        <v>348</v>
      </c>
      <c r="D119" t="s">
        <v>855</v>
      </c>
      <c r="E119" t="s">
        <v>1122</v>
      </c>
      <c r="F119">
        <v>414</v>
      </c>
      <c r="G119" t="s">
        <v>1252</v>
      </c>
      <c r="I119" s="2" t="s">
        <v>1157</v>
      </c>
      <c r="J119" s="2">
        <v>598</v>
      </c>
      <c r="K119" s="3" t="s">
        <v>1279</v>
      </c>
    </row>
    <row r="120" spans="1:11" x14ac:dyDescent="0.35">
      <c r="A120" t="s">
        <v>728</v>
      </c>
      <c r="B120" t="s">
        <v>349</v>
      </c>
      <c r="C120" t="s">
        <v>350</v>
      </c>
      <c r="D120" t="s">
        <v>856</v>
      </c>
      <c r="E120" t="s">
        <v>1117</v>
      </c>
      <c r="F120">
        <v>417</v>
      </c>
      <c r="G120" t="s">
        <v>1247</v>
      </c>
      <c r="I120" s="2" t="s">
        <v>1158</v>
      </c>
      <c r="J120" s="2">
        <v>608</v>
      </c>
      <c r="K120" s="3" t="s">
        <v>1280</v>
      </c>
    </row>
    <row r="121" spans="1:11" x14ac:dyDescent="0.35">
      <c r="A121" t="s">
        <v>351</v>
      </c>
      <c r="B121" t="s">
        <v>352</v>
      </c>
      <c r="C121" t="s">
        <v>353</v>
      </c>
      <c r="D121" t="s">
        <v>857</v>
      </c>
      <c r="E121" t="s">
        <v>1125</v>
      </c>
      <c r="F121">
        <v>418</v>
      </c>
      <c r="G121" t="s">
        <v>1255</v>
      </c>
      <c r="I121" s="2" t="s">
        <v>1159</v>
      </c>
      <c r="J121" s="2">
        <v>586</v>
      </c>
      <c r="K121" s="3" t="s">
        <v>1281</v>
      </c>
    </row>
    <row r="122" spans="1:11" x14ac:dyDescent="0.35">
      <c r="A122" t="s">
        <v>354</v>
      </c>
      <c r="B122" t="s">
        <v>355</v>
      </c>
      <c r="C122" t="s">
        <v>356</v>
      </c>
      <c r="D122" t="s">
        <v>858</v>
      </c>
      <c r="E122" t="s">
        <v>1080</v>
      </c>
      <c r="F122">
        <v>978</v>
      </c>
      <c r="G122" t="s">
        <v>1081</v>
      </c>
      <c r="I122" s="2" t="s">
        <v>1160</v>
      </c>
      <c r="J122" s="2">
        <v>985</v>
      </c>
      <c r="K122" s="3" t="s">
        <v>1282</v>
      </c>
    </row>
    <row r="123" spans="1:11" x14ac:dyDescent="0.35">
      <c r="A123" t="s">
        <v>357</v>
      </c>
      <c r="B123" t="s">
        <v>358</v>
      </c>
      <c r="C123" t="s">
        <v>359</v>
      </c>
      <c r="D123" t="s">
        <v>859</v>
      </c>
      <c r="E123" t="s">
        <v>1126</v>
      </c>
      <c r="F123">
        <v>422</v>
      </c>
      <c r="G123" t="s">
        <v>1256</v>
      </c>
      <c r="I123" s="2" t="s">
        <v>1161</v>
      </c>
      <c r="J123" s="2">
        <v>600</v>
      </c>
      <c r="K123" s="3" t="s">
        <v>1162</v>
      </c>
    </row>
    <row r="124" spans="1:11" x14ac:dyDescent="0.35">
      <c r="A124" t="s">
        <v>360</v>
      </c>
      <c r="B124" t="s">
        <v>361</v>
      </c>
      <c r="C124" t="s">
        <v>362</v>
      </c>
      <c r="D124" t="s">
        <v>860</v>
      </c>
      <c r="E124" t="s">
        <v>1129</v>
      </c>
      <c r="F124">
        <v>426</v>
      </c>
      <c r="G124" t="s">
        <v>1130</v>
      </c>
      <c r="I124" s="2" t="s">
        <v>1163</v>
      </c>
      <c r="J124" s="2">
        <v>634</v>
      </c>
      <c r="K124" s="3" t="s">
        <v>1283</v>
      </c>
    </row>
    <row r="125" spans="1:11" x14ac:dyDescent="0.35">
      <c r="A125" t="s">
        <v>363</v>
      </c>
      <c r="B125" t="s">
        <v>364</v>
      </c>
      <c r="C125" t="s">
        <v>365</v>
      </c>
      <c r="D125" t="s">
        <v>861</v>
      </c>
      <c r="E125" t="s">
        <v>1128</v>
      </c>
      <c r="F125">
        <v>430</v>
      </c>
      <c r="G125" t="s">
        <v>1258</v>
      </c>
      <c r="I125" s="2" t="s">
        <v>1164</v>
      </c>
      <c r="J125" s="2">
        <v>946</v>
      </c>
      <c r="K125" s="3" t="s">
        <v>1284</v>
      </c>
    </row>
    <row r="126" spans="1:11" x14ac:dyDescent="0.35">
      <c r="A126" t="s">
        <v>366</v>
      </c>
      <c r="B126" t="s">
        <v>367</v>
      </c>
      <c r="C126" t="s">
        <v>368</v>
      </c>
      <c r="D126" t="s">
        <v>862</v>
      </c>
      <c r="E126" t="s">
        <v>1131</v>
      </c>
      <c r="F126">
        <v>434</v>
      </c>
      <c r="G126" t="s">
        <v>1259</v>
      </c>
      <c r="I126" s="2" t="s">
        <v>1165</v>
      </c>
      <c r="J126" s="2">
        <v>941</v>
      </c>
      <c r="K126" s="3" t="s">
        <v>1285</v>
      </c>
    </row>
    <row r="127" spans="1:11" x14ac:dyDescent="0.35">
      <c r="A127" t="s">
        <v>369</v>
      </c>
      <c r="B127" t="s">
        <v>370</v>
      </c>
      <c r="C127" t="s">
        <v>371</v>
      </c>
      <c r="D127" t="s">
        <v>863</v>
      </c>
      <c r="E127" t="s">
        <v>1055</v>
      </c>
      <c r="F127">
        <v>756</v>
      </c>
      <c r="G127" t="s">
        <v>1056</v>
      </c>
      <c r="I127" s="2" t="s">
        <v>1166</v>
      </c>
      <c r="J127" s="2">
        <v>643</v>
      </c>
      <c r="K127" s="3" t="s">
        <v>1286</v>
      </c>
    </row>
    <row r="128" spans="1:11" x14ac:dyDescent="0.35">
      <c r="A128" t="s">
        <v>372</v>
      </c>
      <c r="B128" t="s">
        <v>373</v>
      </c>
      <c r="C128" t="s">
        <v>374</v>
      </c>
      <c r="D128" t="s">
        <v>864</v>
      </c>
      <c r="E128" t="s">
        <v>1080</v>
      </c>
      <c r="F128">
        <v>978</v>
      </c>
      <c r="G128" t="s">
        <v>1081</v>
      </c>
      <c r="I128" s="2" t="s">
        <v>1167</v>
      </c>
      <c r="J128" s="2">
        <v>646</v>
      </c>
      <c r="K128" s="3" t="s">
        <v>1287</v>
      </c>
    </row>
    <row r="129" spans="1:11" x14ac:dyDescent="0.35">
      <c r="A129" t="s">
        <v>375</v>
      </c>
      <c r="B129" t="s">
        <v>376</v>
      </c>
      <c r="C129" t="s">
        <v>377</v>
      </c>
      <c r="D129" t="s">
        <v>865</v>
      </c>
      <c r="E129" t="s">
        <v>1080</v>
      </c>
      <c r="F129">
        <v>978</v>
      </c>
      <c r="G129" t="s">
        <v>1081</v>
      </c>
      <c r="I129" s="2" t="s">
        <v>1168</v>
      </c>
      <c r="J129" s="2">
        <v>682</v>
      </c>
      <c r="K129" s="3" t="s">
        <v>1288</v>
      </c>
    </row>
    <row r="130" spans="1:11" x14ac:dyDescent="0.35">
      <c r="A130" t="s">
        <v>719</v>
      </c>
      <c r="B130" t="s">
        <v>140</v>
      </c>
      <c r="C130" t="s">
        <v>141</v>
      </c>
      <c r="D130" t="s">
        <v>784</v>
      </c>
      <c r="E130" t="s">
        <v>1138</v>
      </c>
      <c r="F130">
        <v>446</v>
      </c>
      <c r="G130" t="s">
        <v>1321</v>
      </c>
      <c r="I130" s="2" t="s">
        <v>1169</v>
      </c>
      <c r="J130" s="2">
        <v>90</v>
      </c>
      <c r="K130" s="3" t="s">
        <v>1289</v>
      </c>
    </row>
    <row r="131" spans="1:11" x14ac:dyDescent="0.35">
      <c r="A131" t="s">
        <v>729</v>
      </c>
      <c r="B131" t="s">
        <v>378</v>
      </c>
      <c r="C131" t="s">
        <v>379</v>
      </c>
      <c r="D131" t="s">
        <v>866</v>
      </c>
      <c r="E131" t="s">
        <v>379</v>
      </c>
      <c r="F131">
        <v>807</v>
      </c>
      <c r="G131" t="s">
        <v>1135</v>
      </c>
      <c r="I131" s="2" t="s">
        <v>1170</v>
      </c>
      <c r="J131" s="2">
        <v>690</v>
      </c>
      <c r="K131" s="3" t="s">
        <v>1290</v>
      </c>
    </row>
    <row r="132" spans="1:11" x14ac:dyDescent="0.35">
      <c r="A132" t="s">
        <v>380</v>
      </c>
      <c r="B132" t="s">
        <v>381</v>
      </c>
      <c r="C132" t="s">
        <v>382</v>
      </c>
      <c r="D132" t="s">
        <v>867</v>
      </c>
      <c r="E132" t="s">
        <v>1134</v>
      </c>
      <c r="F132">
        <v>969</v>
      </c>
      <c r="G132" t="s">
        <v>1262</v>
      </c>
      <c r="I132" s="2" t="s">
        <v>1171</v>
      </c>
      <c r="J132" s="2">
        <v>938</v>
      </c>
      <c r="K132" s="3" t="s">
        <v>1291</v>
      </c>
    </row>
    <row r="133" spans="1:11" x14ac:dyDescent="0.35">
      <c r="A133" t="s">
        <v>383</v>
      </c>
      <c r="B133" t="s">
        <v>384</v>
      </c>
      <c r="C133" t="s">
        <v>385</v>
      </c>
      <c r="D133" t="s">
        <v>868</v>
      </c>
      <c r="E133" t="s">
        <v>1141</v>
      </c>
      <c r="F133">
        <v>454</v>
      </c>
      <c r="G133" t="s">
        <v>1142</v>
      </c>
      <c r="I133" s="2" t="s">
        <v>1172</v>
      </c>
      <c r="J133" s="2">
        <v>752</v>
      </c>
      <c r="K133" s="3" t="s">
        <v>1292</v>
      </c>
    </row>
    <row r="134" spans="1:11" x14ac:dyDescent="0.35">
      <c r="A134" t="s">
        <v>386</v>
      </c>
      <c r="B134" t="s">
        <v>387</v>
      </c>
      <c r="C134" t="s">
        <v>388</v>
      </c>
      <c r="D134" t="s">
        <v>869</v>
      </c>
      <c r="E134" t="s">
        <v>1144</v>
      </c>
      <c r="F134">
        <v>458</v>
      </c>
      <c r="G134" t="s">
        <v>1270</v>
      </c>
      <c r="I134" s="2" t="s">
        <v>1173</v>
      </c>
      <c r="J134" s="2">
        <v>702</v>
      </c>
      <c r="K134" s="3" t="s">
        <v>1293</v>
      </c>
    </row>
    <row r="135" spans="1:11" x14ac:dyDescent="0.35">
      <c r="A135" t="s">
        <v>389</v>
      </c>
      <c r="B135" t="s">
        <v>390</v>
      </c>
      <c r="C135" t="s">
        <v>391</v>
      </c>
      <c r="D135" t="s">
        <v>870</v>
      </c>
      <c r="E135" t="s">
        <v>1140</v>
      </c>
      <c r="F135">
        <v>462</v>
      </c>
      <c r="G135" t="s">
        <v>1268</v>
      </c>
      <c r="I135" s="2" t="s">
        <v>1174</v>
      </c>
      <c r="J135" s="2">
        <v>654</v>
      </c>
      <c r="K135" s="3" t="s">
        <v>1294</v>
      </c>
    </row>
    <row r="136" spans="1:11" x14ac:dyDescent="0.35">
      <c r="A136" t="s">
        <v>392</v>
      </c>
      <c r="B136" t="s">
        <v>393</v>
      </c>
      <c r="C136" t="s">
        <v>394</v>
      </c>
      <c r="D136" t="s">
        <v>871</v>
      </c>
      <c r="E136" t="s">
        <v>1211</v>
      </c>
      <c r="F136">
        <v>952</v>
      </c>
      <c r="G136" t="s">
        <v>1314</v>
      </c>
      <c r="I136" s="2" t="s">
        <v>1175</v>
      </c>
      <c r="J136" s="2">
        <v>694</v>
      </c>
      <c r="K136" s="3" t="s">
        <v>1176</v>
      </c>
    </row>
    <row r="137" spans="1:11" x14ac:dyDescent="0.35">
      <c r="A137" t="s">
        <v>395</v>
      </c>
      <c r="B137" t="s">
        <v>396</v>
      </c>
      <c r="C137" t="s">
        <v>397</v>
      </c>
      <c r="D137" t="s">
        <v>872</v>
      </c>
      <c r="E137" t="s">
        <v>1080</v>
      </c>
      <c r="F137">
        <v>978</v>
      </c>
      <c r="G137" t="s">
        <v>1081</v>
      </c>
      <c r="I137" s="2" t="s">
        <v>1177</v>
      </c>
      <c r="J137" s="2">
        <v>706</v>
      </c>
      <c r="K137" s="3" t="s">
        <v>1295</v>
      </c>
    </row>
    <row r="138" spans="1:11" x14ac:dyDescent="0.35">
      <c r="A138" t="s">
        <v>398</v>
      </c>
      <c r="B138" t="s">
        <v>399</v>
      </c>
      <c r="C138" t="s">
        <v>400</v>
      </c>
      <c r="D138" t="s">
        <v>873</v>
      </c>
      <c r="E138" t="s">
        <v>1199</v>
      </c>
      <c r="F138">
        <v>840</v>
      </c>
      <c r="G138" t="s">
        <v>1200</v>
      </c>
      <c r="I138" s="2" t="s">
        <v>1178</v>
      </c>
      <c r="J138" s="2">
        <v>968</v>
      </c>
      <c r="K138" s="3" t="s">
        <v>1179</v>
      </c>
    </row>
    <row r="139" spans="1:11" x14ac:dyDescent="0.35">
      <c r="A139" t="s">
        <v>401</v>
      </c>
      <c r="B139" t="s">
        <v>402</v>
      </c>
      <c r="C139" t="s">
        <v>403</v>
      </c>
      <c r="D139" t="s">
        <v>874</v>
      </c>
      <c r="E139" t="s">
        <v>1080</v>
      </c>
      <c r="F139">
        <v>978</v>
      </c>
      <c r="G139" t="s">
        <v>1081</v>
      </c>
      <c r="I139" s="2" t="s">
        <v>1180</v>
      </c>
      <c r="J139" s="2">
        <v>728</v>
      </c>
      <c r="K139" s="3" t="s">
        <v>1296</v>
      </c>
    </row>
    <row r="140" spans="1:11" x14ac:dyDescent="0.35">
      <c r="A140" t="s">
        <v>404</v>
      </c>
      <c r="B140" t="s">
        <v>405</v>
      </c>
      <c r="C140" t="s">
        <v>406</v>
      </c>
      <c r="D140" t="s">
        <v>875</v>
      </c>
      <c r="E140" t="s">
        <v>1265</v>
      </c>
      <c r="F140">
        <v>478</v>
      </c>
      <c r="G140" t="s">
        <v>1266</v>
      </c>
      <c r="I140" s="2" t="s">
        <v>1297</v>
      </c>
      <c r="J140" s="2">
        <v>678</v>
      </c>
      <c r="K140" s="3" t="s">
        <v>1298</v>
      </c>
    </row>
    <row r="141" spans="1:11" x14ac:dyDescent="0.35">
      <c r="A141" t="s">
        <v>407</v>
      </c>
      <c r="B141" t="s">
        <v>408</v>
      </c>
      <c r="C141" t="s">
        <v>409</v>
      </c>
      <c r="D141" t="s">
        <v>876</v>
      </c>
      <c r="E141" t="s">
        <v>1139</v>
      </c>
      <c r="F141">
        <v>480</v>
      </c>
      <c r="G141" t="s">
        <v>1267</v>
      </c>
      <c r="I141" s="2" t="s">
        <v>1181</v>
      </c>
      <c r="J141" s="2">
        <v>760</v>
      </c>
      <c r="K141" s="3" t="s">
        <v>1299</v>
      </c>
    </row>
    <row r="142" spans="1:11" x14ac:dyDescent="0.35">
      <c r="A142" t="s">
        <v>410</v>
      </c>
      <c r="B142" t="s">
        <v>411</v>
      </c>
      <c r="C142" t="s">
        <v>412</v>
      </c>
      <c r="D142" t="s">
        <v>877</v>
      </c>
      <c r="E142" t="s">
        <v>1080</v>
      </c>
      <c r="F142">
        <v>978</v>
      </c>
      <c r="G142" t="s">
        <v>1081</v>
      </c>
      <c r="I142" s="2" t="s">
        <v>1182</v>
      </c>
      <c r="J142" s="2">
        <v>748</v>
      </c>
      <c r="K142" s="3" t="s">
        <v>1300</v>
      </c>
    </row>
    <row r="143" spans="1:11" x14ac:dyDescent="0.35">
      <c r="A143" t="s">
        <v>413</v>
      </c>
      <c r="B143" t="s">
        <v>414</v>
      </c>
      <c r="C143" t="s">
        <v>415</v>
      </c>
      <c r="D143" t="s">
        <v>878</v>
      </c>
      <c r="E143" t="s">
        <v>1143</v>
      </c>
      <c r="F143">
        <v>484</v>
      </c>
      <c r="G143" t="s">
        <v>1269</v>
      </c>
      <c r="I143" s="2" t="s">
        <v>1183</v>
      </c>
      <c r="J143" s="2">
        <v>764</v>
      </c>
      <c r="K143" s="3" t="s">
        <v>1301</v>
      </c>
    </row>
    <row r="144" spans="1:11" x14ac:dyDescent="0.35">
      <c r="A144" t="s">
        <v>730</v>
      </c>
      <c r="B144" t="s">
        <v>416</v>
      </c>
      <c r="C144" t="s">
        <v>417</v>
      </c>
      <c r="D144" t="s">
        <v>879</v>
      </c>
      <c r="E144" t="s">
        <v>1199</v>
      </c>
      <c r="F144">
        <v>840</v>
      </c>
      <c r="G144" t="s">
        <v>1200</v>
      </c>
      <c r="I144" s="2" t="s">
        <v>1184</v>
      </c>
      <c r="J144" s="2">
        <v>972</v>
      </c>
      <c r="K144" s="3" t="s">
        <v>1302</v>
      </c>
    </row>
    <row r="145" spans="1:11" x14ac:dyDescent="0.35">
      <c r="A145" t="s">
        <v>418</v>
      </c>
      <c r="B145" t="s">
        <v>419</v>
      </c>
      <c r="C145" t="s">
        <v>420</v>
      </c>
      <c r="D145" t="s">
        <v>880</v>
      </c>
      <c r="E145" t="s">
        <v>1133</v>
      </c>
      <c r="F145">
        <v>498</v>
      </c>
      <c r="G145" t="s">
        <v>1261</v>
      </c>
      <c r="I145" s="2" t="s">
        <v>1185</v>
      </c>
      <c r="J145" s="2">
        <v>934</v>
      </c>
      <c r="K145" s="3" t="s">
        <v>1303</v>
      </c>
    </row>
    <row r="146" spans="1:11" x14ac:dyDescent="0.35">
      <c r="A146" t="s">
        <v>421</v>
      </c>
      <c r="B146" t="s">
        <v>422</v>
      </c>
      <c r="C146" t="s">
        <v>423</v>
      </c>
      <c r="D146" t="s">
        <v>881</v>
      </c>
      <c r="E146" t="s">
        <v>1080</v>
      </c>
      <c r="F146">
        <v>978</v>
      </c>
      <c r="G146" t="s">
        <v>1081</v>
      </c>
      <c r="I146" s="2" t="s">
        <v>1186</v>
      </c>
      <c r="J146" s="2">
        <v>788</v>
      </c>
      <c r="K146" s="3" t="s">
        <v>1187</v>
      </c>
    </row>
    <row r="147" spans="1:11" x14ac:dyDescent="0.35">
      <c r="A147" t="s">
        <v>424</v>
      </c>
      <c r="B147" t="s">
        <v>425</v>
      </c>
      <c r="C147" t="s">
        <v>426</v>
      </c>
      <c r="D147" t="s">
        <v>882</v>
      </c>
      <c r="E147" t="s">
        <v>1137</v>
      </c>
      <c r="F147">
        <v>496</v>
      </c>
      <c r="G147" t="s">
        <v>1264</v>
      </c>
      <c r="I147" s="2" t="s">
        <v>1188</v>
      </c>
      <c r="J147" s="2">
        <v>776</v>
      </c>
      <c r="K147" s="3" t="s">
        <v>1304</v>
      </c>
    </row>
    <row r="148" spans="1:11" x14ac:dyDescent="0.35">
      <c r="A148" t="s">
        <v>427</v>
      </c>
      <c r="B148" t="s">
        <v>428</v>
      </c>
      <c r="C148" t="s">
        <v>429</v>
      </c>
      <c r="D148" t="s">
        <v>883</v>
      </c>
      <c r="E148" t="s">
        <v>1080</v>
      </c>
      <c r="F148">
        <v>978</v>
      </c>
      <c r="G148" t="s">
        <v>1081</v>
      </c>
      <c r="I148" s="2" t="s">
        <v>1189</v>
      </c>
      <c r="J148" s="2">
        <v>949</v>
      </c>
      <c r="K148" s="3" t="s">
        <v>1190</v>
      </c>
    </row>
    <row r="149" spans="1:11" x14ac:dyDescent="0.35">
      <c r="A149" t="s">
        <v>430</v>
      </c>
      <c r="B149" t="s">
        <v>431</v>
      </c>
      <c r="C149" t="s">
        <v>432</v>
      </c>
      <c r="D149" t="s">
        <v>884</v>
      </c>
      <c r="E149" t="s">
        <v>1209</v>
      </c>
      <c r="F149">
        <v>951</v>
      </c>
      <c r="G149" t="s">
        <v>1210</v>
      </c>
      <c r="I149" s="2" t="s">
        <v>1191</v>
      </c>
      <c r="J149" s="2">
        <v>780</v>
      </c>
      <c r="K149" s="3" t="s">
        <v>1305</v>
      </c>
    </row>
    <row r="150" spans="1:11" x14ac:dyDescent="0.35">
      <c r="A150" t="s">
        <v>433</v>
      </c>
      <c r="B150" t="s">
        <v>434</v>
      </c>
      <c r="C150" t="s">
        <v>435</v>
      </c>
      <c r="D150" t="s">
        <v>885</v>
      </c>
      <c r="E150" t="s">
        <v>1132</v>
      </c>
      <c r="F150">
        <v>504</v>
      </c>
      <c r="G150" t="s">
        <v>1260</v>
      </c>
      <c r="I150" s="2" t="s">
        <v>1306</v>
      </c>
      <c r="J150" s="2">
        <v>0</v>
      </c>
      <c r="K150" s="3" t="s">
        <v>1307</v>
      </c>
    </row>
    <row r="151" spans="1:11" x14ac:dyDescent="0.35">
      <c r="A151" t="s">
        <v>436</v>
      </c>
      <c r="B151" t="s">
        <v>437</v>
      </c>
      <c r="C151" t="s">
        <v>438</v>
      </c>
      <c r="D151" t="s">
        <v>886</v>
      </c>
      <c r="E151" t="s">
        <v>1145</v>
      </c>
      <c r="F151">
        <v>943</v>
      </c>
      <c r="G151" t="s">
        <v>1271</v>
      </c>
      <c r="I151" s="2" t="s">
        <v>1192</v>
      </c>
      <c r="J151" s="2">
        <v>901</v>
      </c>
      <c r="K151" s="3" t="s">
        <v>1193</v>
      </c>
    </row>
    <row r="152" spans="1:11" x14ac:dyDescent="0.35">
      <c r="A152" t="s">
        <v>439</v>
      </c>
      <c r="B152" t="s">
        <v>440</v>
      </c>
      <c r="C152" t="s">
        <v>441</v>
      </c>
      <c r="D152" t="s">
        <v>887</v>
      </c>
      <c r="E152" t="s">
        <v>1136</v>
      </c>
      <c r="F152">
        <v>104</v>
      </c>
      <c r="G152" t="s">
        <v>1263</v>
      </c>
      <c r="I152" s="2" t="s">
        <v>1194</v>
      </c>
      <c r="J152" s="2">
        <v>834</v>
      </c>
      <c r="K152" s="3" t="s">
        <v>1195</v>
      </c>
    </row>
    <row r="153" spans="1:11" x14ac:dyDescent="0.35">
      <c r="A153" t="s">
        <v>442</v>
      </c>
      <c r="B153" t="s">
        <v>443</v>
      </c>
      <c r="C153" t="s">
        <v>444</v>
      </c>
      <c r="D153" t="s">
        <v>888</v>
      </c>
      <c r="E153" t="s">
        <v>1146</v>
      </c>
      <c r="F153">
        <v>516</v>
      </c>
      <c r="G153" t="s">
        <v>1272</v>
      </c>
      <c r="I153" s="2" t="s">
        <v>1196</v>
      </c>
      <c r="J153" s="2">
        <v>980</v>
      </c>
      <c r="K153" s="3" t="s">
        <v>1308</v>
      </c>
    </row>
    <row r="154" spans="1:11" x14ac:dyDescent="0.35">
      <c r="A154" t="s">
        <v>445</v>
      </c>
      <c r="B154" t="s">
        <v>446</v>
      </c>
      <c r="C154" t="s">
        <v>447</v>
      </c>
      <c r="D154" t="s">
        <v>889</v>
      </c>
      <c r="I154" s="2" t="s">
        <v>1197</v>
      </c>
      <c r="J154" s="2">
        <v>800</v>
      </c>
      <c r="K154" s="3" t="s">
        <v>1198</v>
      </c>
    </row>
    <row r="155" spans="1:11" x14ac:dyDescent="0.35">
      <c r="A155" t="s">
        <v>448</v>
      </c>
      <c r="B155" t="s">
        <v>449</v>
      </c>
      <c r="C155" t="s">
        <v>450</v>
      </c>
      <c r="D155" t="s">
        <v>890</v>
      </c>
      <c r="E155" t="s">
        <v>1150</v>
      </c>
      <c r="F155">
        <v>524</v>
      </c>
      <c r="G155" t="s">
        <v>1276</v>
      </c>
      <c r="I155" s="2" t="s">
        <v>1199</v>
      </c>
      <c r="J155" s="2">
        <v>840</v>
      </c>
      <c r="K155" s="3" t="s">
        <v>1200</v>
      </c>
    </row>
    <row r="156" spans="1:11" x14ac:dyDescent="0.35">
      <c r="A156" t="s">
        <v>451</v>
      </c>
      <c r="B156" t="s">
        <v>452</v>
      </c>
      <c r="C156" t="s">
        <v>453</v>
      </c>
      <c r="D156" t="s">
        <v>891</v>
      </c>
      <c r="E156" t="s">
        <v>1080</v>
      </c>
      <c r="F156">
        <v>978</v>
      </c>
      <c r="G156" t="s">
        <v>1081</v>
      </c>
      <c r="I156" s="2" t="s">
        <v>1199</v>
      </c>
      <c r="J156" s="2"/>
      <c r="K156" s="3"/>
    </row>
    <row r="157" spans="1:11" x14ac:dyDescent="0.35">
      <c r="A157" t="s">
        <v>454</v>
      </c>
      <c r="B157" t="s">
        <v>455</v>
      </c>
      <c r="C157" t="s">
        <v>456</v>
      </c>
      <c r="D157" t="s">
        <v>892</v>
      </c>
      <c r="E157" t="s">
        <v>1015</v>
      </c>
      <c r="F157">
        <v>532</v>
      </c>
      <c r="G157" t="s">
        <v>1016</v>
      </c>
      <c r="I157" s="2" t="s">
        <v>1201</v>
      </c>
      <c r="J157" s="2">
        <v>858</v>
      </c>
      <c r="K157" s="3" t="s">
        <v>1309</v>
      </c>
    </row>
    <row r="158" spans="1:11" x14ac:dyDescent="0.35">
      <c r="A158" t="s">
        <v>457</v>
      </c>
      <c r="B158" t="s">
        <v>458</v>
      </c>
      <c r="C158" t="s">
        <v>459</v>
      </c>
      <c r="D158" t="s">
        <v>893</v>
      </c>
      <c r="I158" s="2" t="s">
        <v>1202</v>
      </c>
      <c r="J158" s="2">
        <v>860</v>
      </c>
      <c r="K158" s="3" t="s">
        <v>1310</v>
      </c>
    </row>
    <row r="159" spans="1:11" x14ac:dyDescent="0.35">
      <c r="A159" t="s">
        <v>460</v>
      </c>
      <c r="B159" t="s">
        <v>461</v>
      </c>
      <c r="C159" t="s">
        <v>462</v>
      </c>
      <c r="D159" t="s">
        <v>894</v>
      </c>
      <c r="E159" t="s">
        <v>1151</v>
      </c>
      <c r="F159">
        <v>554</v>
      </c>
      <c r="G159" t="s">
        <v>1277</v>
      </c>
      <c r="I159" s="2" t="s">
        <v>1203</v>
      </c>
      <c r="J159" s="2">
        <v>937</v>
      </c>
      <c r="K159" s="3" t="s">
        <v>1311</v>
      </c>
    </row>
    <row r="160" spans="1:11" x14ac:dyDescent="0.35">
      <c r="A160" t="s">
        <v>463</v>
      </c>
      <c r="B160" t="s">
        <v>464</v>
      </c>
      <c r="C160" t="s">
        <v>465</v>
      </c>
      <c r="D160" t="s">
        <v>895</v>
      </c>
      <c r="E160" t="s">
        <v>1148</v>
      </c>
      <c r="F160">
        <v>558</v>
      </c>
      <c r="G160" t="s">
        <v>1274</v>
      </c>
      <c r="I160" s="2" t="s">
        <v>1204</v>
      </c>
      <c r="J160" s="2">
        <v>704</v>
      </c>
      <c r="K160" s="3" t="s">
        <v>1312</v>
      </c>
    </row>
    <row r="161" spans="1:11" x14ac:dyDescent="0.35">
      <c r="A161" t="s">
        <v>466</v>
      </c>
      <c r="B161" t="s">
        <v>467</v>
      </c>
      <c r="C161" t="s">
        <v>468</v>
      </c>
      <c r="D161" t="s">
        <v>896</v>
      </c>
      <c r="E161" t="s">
        <v>1211</v>
      </c>
      <c r="F161">
        <v>952</v>
      </c>
      <c r="G161" t="s">
        <v>1314</v>
      </c>
      <c r="I161" s="2" t="s">
        <v>1205</v>
      </c>
      <c r="J161" s="2">
        <v>548</v>
      </c>
      <c r="K161" s="3" t="s">
        <v>1313</v>
      </c>
    </row>
    <row r="162" spans="1:11" x14ac:dyDescent="0.35">
      <c r="A162" t="s">
        <v>469</v>
      </c>
      <c r="B162" t="s">
        <v>470</v>
      </c>
      <c r="C162" t="s">
        <v>471</v>
      </c>
      <c r="D162" t="s">
        <v>897</v>
      </c>
      <c r="E162" t="s">
        <v>1147</v>
      </c>
      <c r="F162">
        <v>566</v>
      </c>
      <c r="G162" t="s">
        <v>1273</v>
      </c>
      <c r="I162" s="2" t="s">
        <v>1206</v>
      </c>
      <c r="J162" s="2">
        <v>882</v>
      </c>
      <c r="K162" s="3" t="s">
        <v>1207</v>
      </c>
    </row>
    <row r="163" spans="1:11" x14ac:dyDescent="0.35">
      <c r="A163" t="s">
        <v>472</v>
      </c>
      <c r="B163" t="s">
        <v>473</v>
      </c>
      <c r="C163" t="s">
        <v>474</v>
      </c>
      <c r="D163" t="s">
        <v>898</v>
      </c>
      <c r="I163" s="2" t="s">
        <v>1208</v>
      </c>
      <c r="J163" s="2">
        <v>950</v>
      </c>
      <c r="K163" s="3" t="s">
        <v>1320</v>
      </c>
    </row>
    <row r="164" spans="1:11" x14ac:dyDescent="0.35">
      <c r="A164" t="s">
        <v>475</v>
      </c>
      <c r="B164" t="s">
        <v>476</v>
      </c>
      <c r="C164" t="s">
        <v>477</v>
      </c>
      <c r="D164" t="s">
        <v>899</v>
      </c>
      <c r="I164" s="2" t="s">
        <v>1209</v>
      </c>
      <c r="J164" s="2">
        <v>951</v>
      </c>
      <c r="K164" s="3" t="s">
        <v>1210</v>
      </c>
    </row>
    <row r="165" spans="1:11" x14ac:dyDescent="0.35">
      <c r="A165" t="s">
        <v>478</v>
      </c>
      <c r="B165" t="s">
        <v>479</v>
      </c>
      <c r="C165" t="s">
        <v>480</v>
      </c>
      <c r="D165" t="s">
        <v>900</v>
      </c>
      <c r="E165" t="s">
        <v>1199</v>
      </c>
      <c r="F165">
        <v>840</v>
      </c>
      <c r="G165" t="s">
        <v>1200</v>
      </c>
      <c r="I165" s="2" t="s">
        <v>1211</v>
      </c>
      <c r="J165" s="2">
        <v>952</v>
      </c>
      <c r="K165" s="3" t="s">
        <v>1314</v>
      </c>
    </row>
    <row r="166" spans="1:11" x14ac:dyDescent="0.35">
      <c r="A166" t="s">
        <v>481</v>
      </c>
      <c r="B166" t="s">
        <v>482</v>
      </c>
      <c r="C166" t="s">
        <v>483</v>
      </c>
      <c r="D166" t="s">
        <v>901</v>
      </c>
      <c r="E166" t="s">
        <v>1149</v>
      </c>
      <c r="F166">
        <v>578</v>
      </c>
      <c r="G166" t="s">
        <v>1275</v>
      </c>
      <c r="I166" s="2" t="s">
        <v>1212</v>
      </c>
      <c r="J166" s="2">
        <v>886</v>
      </c>
      <c r="K166" s="3" t="s">
        <v>1315</v>
      </c>
    </row>
    <row r="167" spans="1:11" x14ac:dyDescent="0.35">
      <c r="A167" t="s">
        <v>484</v>
      </c>
      <c r="B167" t="s">
        <v>485</v>
      </c>
      <c r="C167" t="s">
        <v>486</v>
      </c>
      <c r="D167" t="s">
        <v>902</v>
      </c>
      <c r="E167" t="s">
        <v>1152</v>
      </c>
      <c r="F167">
        <v>512</v>
      </c>
      <c r="G167" t="s">
        <v>1278</v>
      </c>
      <c r="I167" s="2" t="s">
        <v>1213</v>
      </c>
      <c r="J167" s="2">
        <v>710</v>
      </c>
      <c r="K167" s="3" t="s">
        <v>1316</v>
      </c>
    </row>
    <row r="168" spans="1:11" x14ac:dyDescent="0.35">
      <c r="A168" t="s">
        <v>487</v>
      </c>
      <c r="B168" t="s">
        <v>488</v>
      </c>
      <c r="C168" t="s">
        <v>489</v>
      </c>
      <c r="D168" t="s">
        <v>903</v>
      </c>
      <c r="E168" t="s">
        <v>1159</v>
      </c>
      <c r="F168">
        <v>586</v>
      </c>
      <c r="G168" t="s">
        <v>1281</v>
      </c>
      <c r="I168" s="2" t="s">
        <v>1214</v>
      </c>
      <c r="J168" s="2">
        <v>967</v>
      </c>
      <c r="K168" s="3" t="s">
        <v>1317</v>
      </c>
    </row>
    <row r="169" spans="1:11" x14ac:dyDescent="0.35">
      <c r="A169" t="s">
        <v>490</v>
      </c>
      <c r="B169" t="s">
        <v>491</v>
      </c>
      <c r="C169" t="s">
        <v>492</v>
      </c>
      <c r="D169" t="s">
        <v>904</v>
      </c>
      <c r="E169" t="s">
        <v>1199</v>
      </c>
      <c r="F169">
        <v>840</v>
      </c>
      <c r="G169" t="s">
        <v>1200</v>
      </c>
    </row>
    <row r="170" spans="1:11" x14ac:dyDescent="0.35">
      <c r="A170" t="s">
        <v>493</v>
      </c>
      <c r="B170" t="s">
        <v>494</v>
      </c>
      <c r="C170" t="s">
        <v>495</v>
      </c>
      <c r="D170" t="s">
        <v>905</v>
      </c>
    </row>
    <row r="171" spans="1:11" x14ac:dyDescent="0.35">
      <c r="A171" t="s">
        <v>496</v>
      </c>
      <c r="B171" t="s">
        <v>497</v>
      </c>
      <c r="C171" t="s">
        <v>498</v>
      </c>
      <c r="D171" t="s">
        <v>906</v>
      </c>
      <c r="E171" t="s">
        <v>1153</v>
      </c>
      <c r="F171">
        <v>590</v>
      </c>
      <c r="G171" t="s">
        <v>1154</v>
      </c>
    </row>
    <row r="172" spans="1:11" x14ac:dyDescent="0.35">
      <c r="A172" t="s">
        <v>499</v>
      </c>
      <c r="B172" t="s">
        <v>500</v>
      </c>
      <c r="C172" t="s">
        <v>501</v>
      </c>
      <c r="D172" t="s">
        <v>907</v>
      </c>
      <c r="E172" t="s">
        <v>1157</v>
      </c>
      <c r="F172">
        <v>598</v>
      </c>
      <c r="G172" t="s">
        <v>1279</v>
      </c>
    </row>
    <row r="173" spans="1:11" x14ac:dyDescent="0.35">
      <c r="A173" t="s">
        <v>502</v>
      </c>
      <c r="B173" t="s">
        <v>503</v>
      </c>
      <c r="C173" t="s">
        <v>504</v>
      </c>
      <c r="D173" t="s">
        <v>908</v>
      </c>
      <c r="E173" t="s">
        <v>1161</v>
      </c>
      <c r="F173">
        <v>600</v>
      </c>
      <c r="G173" t="s">
        <v>1162</v>
      </c>
    </row>
    <row r="174" spans="1:11" x14ac:dyDescent="0.35">
      <c r="A174" t="s">
        <v>505</v>
      </c>
      <c r="B174" t="s">
        <v>506</v>
      </c>
      <c r="C174" t="s">
        <v>507</v>
      </c>
      <c r="D174" t="s">
        <v>909</v>
      </c>
      <c r="E174" t="s">
        <v>1155</v>
      </c>
      <c r="F174">
        <v>604</v>
      </c>
      <c r="G174" t="s">
        <v>1156</v>
      </c>
    </row>
    <row r="175" spans="1:11" x14ac:dyDescent="0.35">
      <c r="A175" t="s">
        <v>508</v>
      </c>
      <c r="B175" t="s">
        <v>509</v>
      </c>
      <c r="C175" t="s">
        <v>510</v>
      </c>
      <c r="D175" t="s">
        <v>910</v>
      </c>
      <c r="E175" t="s">
        <v>1158</v>
      </c>
      <c r="F175">
        <v>608</v>
      </c>
      <c r="G175" t="s">
        <v>1280</v>
      </c>
    </row>
    <row r="176" spans="1:11" x14ac:dyDescent="0.35">
      <c r="A176" t="s">
        <v>511</v>
      </c>
      <c r="B176" t="s">
        <v>512</v>
      </c>
      <c r="C176" t="s">
        <v>513</v>
      </c>
      <c r="D176" t="s">
        <v>911</v>
      </c>
    </row>
    <row r="177" spans="1:7" x14ac:dyDescent="0.35">
      <c r="A177" t="s">
        <v>514</v>
      </c>
      <c r="B177" t="s">
        <v>515</v>
      </c>
      <c r="C177" t="s">
        <v>516</v>
      </c>
      <c r="D177" t="s">
        <v>912</v>
      </c>
      <c r="E177" t="s">
        <v>1160</v>
      </c>
      <c r="F177">
        <v>985</v>
      </c>
      <c r="G177" t="s">
        <v>1282</v>
      </c>
    </row>
    <row r="178" spans="1:7" x14ac:dyDescent="0.35">
      <c r="A178" t="s">
        <v>517</v>
      </c>
      <c r="B178" t="s">
        <v>518</v>
      </c>
      <c r="C178" t="s">
        <v>519</v>
      </c>
      <c r="D178" t="s">
        <v>913</v>
      </c>
      <c r="E178" t="s">
        <v>1080</v>
      </c>
      <c r="F178">
        <v>978</v>
      </c>
      <c r="G178" t="s">
        <v>1081</v>
      </c>
    </row>
    <row r="179" spans="1:7" x14ac:dyDescent="0.35">
      <c r="A179" t="s">
        <v>520</v>
      </c>
      <c r="B179" t="s">
        <v>521</v>
      </c>
      <c r="C179" t="s">
        <v>522</v>
      </c>
      <c r="D179" t="s">
        <v>914</v>
      </c>
      <c r="E179" t="s">
        <v>1199</v>
      </c>
      <c r="F179">
        <v>840</v>
      </c>
      <c r="G179" t="s">
        <v>1200</v>
      </c>
    </row>
    <row r="180" spans="1:7" x14ac:dyDescent="0.35">
      <c r="A180" t="s">
        <v>523</v>
      </c>
      <c r="B180" t="s">
        <v>524</v>
      </c>
      <c r="C180" t="s">
        <v>525</v>
      </c>
      <c r="D180" t="s">
        <v>915</v>
      </c>
      <c r="E180" t="s">
        <v>1163</v>
      </c>
      <c r="F180">
        <v>634</v>
      </c>
      <c r="G180" t="s">
        <v>1283</v>
      </c>
    </row>
    <row r="181" spans="1:7" x14ac:dyDescent="0.35">
      <c r="A181" t="s">
        <v>720</v>
      </c>
      <c r="B181" t="s">
        <v>154</v>
      </c>
      <c r="C181" t="s">
        <v>155</v>
      </c>
      <c r="D181" t="s">
        <v>789</v>
      </c>
      <c r="E181" t="s">
        <v>1208</v>
      </c>
      <c r="F181">
        <v>950</v>
      </c>
      <c r="G181" t="s">
        <v>1320</v>
      </c>
    </row>
    <row r="182" spans="1:7" x14ac:dyDescent="0.35">
      <c r="A182" t="s">
        <v>722</v>
      </c>
      <c r="B182" t="s">
        <v>526</v>
      </c>
      <c r="C182" t="s">
        <v>527</v>
      </c>
      <c r="D182" t="s">
        <v>916</v>
      </c>
      <c r="E182" t="s">
        <v>1080</v>
      </c>
      <c r="F182">
        <v>978</v>
      </c>
      <c r="G182" t="s">
        <v>1081</v>
      </c>
    </row>
    <row r="183" spans="1:7" x14ac:dyDescent="0.35">
      <c r="A183" t="s">
        <v>528</v>
      </c>
      <c r="B183" t="s">
        <v>529</v>
      </c>
      <c r="C183" t="s">
        <v>530</v>
      </c>
      <c r="D183" t="s">
        <v>917</v>
      </c>
      <c r="E183" t="s">
        <v>1164</v>
      </c>
      <c r="F183">
        <v>946</v>
      </c>
      <c r="G183" t="s">
        <v>1284</v>
      </c>
    </row>
    <row r="184" spans="1:7" x14ac:dyDescent="0.35">
      <c r="A184" t="s">
        <v>531</v>
      </c>
      <c r="B184" t="s">
        <v>532</v>
      </c>
      <c r="C184" t="s">
        <v>533</v>
      </c>
      <c r="D184" t="s">
        <v>918</v>
      </c>
      <c r="E184" t="s">
        <v>1166</v>
      </c>
      <c r="F184">
        <v>643</v>
      </c>
      <c r="G184" t="s">
        <v>1286</v>
      </c>
    </row>
    <row r="185" spans="1:7" x14ac:dyDescent="0.35">
      <c r="A185" t="s">
        <v>534</v>
      </c>
      <c r="B185" t="s">
        <v>535</v>
      </c>
      <c r="C185" t="s">
        <v>536</v>
      </c>
      <c r="D185" t="s">
        <v>919</v>
      </c>
      <c r="E185" t="s">
        <v>1167</v>
      </c>
      <c r="F185">
        <v>646</v>
      </c>
      <c r="G185" t="s">
        <v>1287</v>
      </c>
    </row>
    <row r="186" spans="1:7" x14ac:dyDescent="0.35">
      <c r="A186" t="s">
        <v>539</v>
      </c>
      <c r="B186" t="s">
        <v>540</v>
      </c>
      <c r="C186" t="s">
        <v>541</v>
      </c>
      <c r="D186" t="s">
        <v>921</v>
      </c>
      <c r="E186" t="s">
        <v>1174</v>
      </c>
      <c r="F186">
        <v>654</v>
      </c>
      <c r="G186" t="s">
        <v>1294</v>
      </c>
    </row>
    <row r="187" spans="1:7" x14ac:dyDescent="0.35">
      <c r="A187" t="s">
        <v>542</v>
      </c>
      <c r="B187" t="s">
        <v>543</v>
      </c>
      <c r="C187" t="s">
        <v>544</v>
      </c>
      <c r="D187" t="s">
        <v>922</v>
      </c>
      <c r="E187" t="s">
        <v>1209</v>
      </c>
      <c r="F187">
        <v>951</v>
      </c>
      <c r="G187" t="s">
        <v>1210</v>
      </c>
    </row>
    <row r="188" spans="1:7" x14ac:dyDescent="0.35">
      <c r="A188" t="s">
        <v>545</v>
      </c>
      <c r="B188" t="s">
        <v>546</v>
      </c>
      <c r="C188" t="s">
        <v>547</v>
      </c>
      <c r="D188" t="s">
        <v>923</v>
      </c>
      <c r="E188" t="s">
        <v>1209</v>
      </c>
      <c r="F188">
        <v>951</v>
      </c>
      <c r="G188" t="s">
        <v>1210</v>
      </c>
    </row>
    <row r="189" spans="1:7" x14ac:dyDescent="0.35">
      <c r="A189" t="s">
        <v>550</v>
      </c>
      <c r="B189" t="s">
        <v>551</v>
      </c>
      <c r="C189" t="s">
        <v>552</v>
      </c>
      <c r="D189" t="s">
        <v>925</v>
      </c>
      <c r="E189" t="s">
        <v>1080</v>
      </c>
      <c r="F189">
        <v>978</v>
      </c>
      <c r="G189" t="s">
        <v>1081</v>
      </c>
    </row>
    <row r="190" spans="1:7" x14ac:dyDescent="0.35">
      <c r="A190" t="s">
        <v>553</v>
      </c>
      <c r="B190" t="s">
        <v>554</v>
      </c>
      <c r="C190" t="s">
        <v>555</v>
      </c>
      <c r="D190" t="s">
        <v>926</v>
      </c>
      <c r="E190" t="s">
        <v>1209</v>
      </c>
      <c r="F190">
        <v>951</v>
      </c>
      <c r="G190" t="s">
        <v>1210</v>
      </c>
    </row>
    <row r="191" spans="1:7" x14ac:dyDescent="0.35">
      <c r="A191" t="s">
        <v>723</v>
      </c>
      <c r="B191" t="s">
        <v>537</v>
      </c>
      <c r="C191" t="s">
        <v>538</v>
      </c>
      <c r="D191" t="s">
        <v>920</v>
      </c>
      <c r="E191" t="s">
        <v>1080</v>
      </c>
      <c r="F191">
        <v>978</v>
      </c>
      <c r="G191" t="s">
        <v>1081</v>
      </c>
    </row>
    <row r="192" spans="1:7" x14ac:dyDescent="0.35">
      <c r="A192" t="s">
        <v>731</v>
      </c>
      <c r="B192" t="s">
        <v>548</v>
      </c>
      <c r="C192" t="s">
        <v>549</v>
      </c>
      <c r="D192" t="s">
        <v>924</v>
      </c>
      <c r="E192" t="s">
        <v>1080</v>
      </c>
      <c r="F192">
        <v>978</v>
      </c>
      <c r="G192" t="s">
        <v>1081</v>
      </c>
    </row>
    <row r="193" spans="1:7" x14ac:dyDescent="0.35">
      <c r="A193" t="s">
        <v>556</v>
      </c>
      <c r="B193" t="s">
        <v>557</v>
      </c>
      <c r="C193" t="s">
        <v>558</v>
      </c>
      <c r="D193" t="s">
        <v>927</v>
      </c>
      <c r="E193" t="s">
        <v>1206</v>
      </c>
      <c r="F193">
        <v>882</v>
      </c>
      <c r="G193" t="s">
        <v>1207</v>
      </c>
    </row>
    <row r="194" spans="1:7" x14ac:dyDescent="0.35">
      <c r="A194" t="s">
        <v>559</v>
      </c>
      <c r="B194" t="s">
        <v>560</v>
      </c>
      <c r="C194" t="s">
        <v>561</v>
      </c>
      <c r="D194" t="s">
        <v>928</v>
      </c>
      <c r="E194" t="s">
        <v>1080</v>
      </c>
      <c r="F194">
        <v>978</v>
      </c>
      <c r="G194" t="s">
        <v>1081</v>
      </c>
    </row>
    <row r="195" spans="1:7" x14ac:dyDescent="0.35">
      <c r="A195" t="s">
        <v>562</v>
      </c>
      <c r="B195" t="s">
        <v>563</v>
      </c>
      <c r="C195" t="s">
        <v>564</v>
      </c>
      <c r="D195" t="s">
        <v>929</v>
      </c>
      <c r="E195" t="s">
        <v>1297</v>
      </c>
      <c r="F195">
        <v>678</v>
      </c>
      <c r="G195" t="s">
        <v>1298</v>
      </c>
    </row>
    <row r="196" spans="1:7" x14ac:dyDescent="0.35">
      <c r="A196" t="s">
        <v>565</v>
      </c>
      <c r="B196" t="s">
        <v>566</v>
      </c>
      <c r="C196" t="s">
        <v>567</v>
      </c>
      <c r="D196" t="s">
        <v>930</v>
      </c>
      <c r="E196" t="s">
        <v>1168</v>
      </c>
      <c r="F196">
        <v>682</v>
      </c>
      <c r="G196" t="s">
        <v>1288</v>
      </c>
    </row>
    <row r="197" spans="1:7" x14ac:dyDescent="0.35">
      <c r="A197" t="s">
        <v>568</v>
      </c>
      <c r="B197" t="s">
        <v>569</v>
      </c>
      <c r="C197" t="s">
        <v>570</v>
      </c>
      <c r="D197" t="s">
        <v>931</v>
      </c>
      <c r="E197" t="s">
        <v>1211</v>
      </c>
      <c r="F197">
        <v>952</v>
      </c>
      <c r="G197" t="s">
        <v>1314</v>
      </c>
    </row>
    <row r="198" spans="1:7" x14ac:dyDescent="0.35">
      <c r="A198" t="s">
        <v>571</v>
      </c>
      <c r="B198" t="s">
        <v>572</v>
      </c>
      <c r="C198" t="s">
        <v>573</v>
      </c>
      <c r="D198" t="s">
        <v>932</v>
      </c>
      <c r="E198" t="s">
        <v>1165</v>
      </c>
      <c r="F198">
        <v>941</v>
      </c>
      <c r="G198" t="s">
        <v>1285</v>
      </c>
    </row>
    <row r="199" spans="1:7" x14ac:dyDescent="0.35">
      <c r="A199" t="s">
        <v>574</v>
      </c>
      <c r="B199" t="s">
        <v>575</v>
      </c>
      <c r="C199" t="s">
        <v>576</v>
      </c>
      <c r="D199" t="s">
        <v>933</v>
      </c>
      <c r="E199" t="s">
        <v>1170</v>
      </c>
      <c r="F199">
        <v>690</v>
      </c>
      <c r="G199" t="s">
        <v>1290</v>
      </c>
    </row>
    <row r="200" spans="1:7" x14ac:dyDescent="0.35">
      <c r="A200" t="s">
        <v>577</v>
      </c>
      <c r="B200" t="s">
        <v>578</v>
      </c>
      <c r="C200" t="s">
        <v>579</v>
      </c>
      <c r="D200" t="s">
        <v>934</v>
      </c>
      <c r="E200" t="s">
        <v>1175</v>
      </c>
      <c r="F200">
        <v>694</v>
      </c>
      <c r="G200" t="s">
        <v>1176</v>
      </c>
    </row>
    <row r="201" spans="1:7" x14ac:dyDescent="0.35">
      <c r="A201" t="s">
        <v>580</v>
      </c>
      <c r="B201" t="s">
        <v>581</v>
      </c>
      <c r="C201" t="s">
        <v>582</v>
      </c>
      <c r="D201" t="s">
        <v>935</v>
      </c>
      <c r="E201" t="s">
        <v>1173</v>
      </c>
      <c r="F201">
        <v>702</v>
      </c>
      <c r="G201" t="s">
        <v>1293</v>
      </c>
    </row>
    <row r="202" spans="1:7" x14ac:dyDescent="0.35">
      <c r="A202" t="s">
        <v>583</v>
      </c>
      <c r="B202" t="s">
        <v>584</v>
      </c>
      <c r="C202" t="s">
        <v>585</v>
      </c>
      <c r="D202" t="s">
        <v>936</v>
      </c>
      <c r="E202" t="s">
        <v>1080</v>
      </c>
      <c r="F202">
        <v>978</v>
      </c>
      <c r="G202" t="s">
        <v>1081</v>
      </c>
    </row>
    <row r="203" spans="1:7" x14ac:dyDescent="0.35">
      <c r="A203" t="s">
        <v>586</v>
      </c>
      <c r="B203" t="s">
        <v>587</v>
      </c>
      <c r="C203" t="s">
        <v>588</v>
      </c>
      <c r="D203" t="s">
        <v>937</v>
      </c>
      <c r="E203" t="s">
        <v>1080</v>
      </c>
      <c r="F203">
        <v>978</v>
      </c>
      <c r="G203" t="s">
        <v>1081</v>
      </c>
    </row>
    <row r="204" spans="1:7" x14ac:dyDescent="0.35">
      <c r="A204" t="s">
        <v>589</v>
      </c>
      <c r="B204" t="s">
        <v>590</v>
      </c>
      <c r="C204" t="s">
        <v>591</v>
      </c>
      <c r="D204" t="s">
        <v>938</v>
      </c>
      <c r="E204" t="s">
        <v>1169</v>
      </c>
      <c r="F204">
        <v>90</v>
      </c>
      <c r="G204" t="s">
        <v>1289</v>
      </c>
    </row>
    <row r="205" spans="1:7" x14ac:dyDescent="0.35">
      <c r="A205" t="s">
        <v>592</v>
      </c>
      <c r="B205" t="s">
        <v>593</v>
      </c>
      <c r="C205" t="s">
        <v>594</v>
      </c>
      <c r="D205" t="s">
        <v>939</v>
      </c>
      <c r="E205" t="s">
        <v>1177</v>
      </c>
      <c r="F205">
        <v>706</v>
      </c>
      <c r="G205" t="s">
        <v>1295</v>
      </c>
    </row>
    <row r="206" spans="1:7" x14ac:dyDescent="0.35">
      <c r="A206" t="s">
        <v>595</v>
      </c>
      <c r="B206" t="s">
        <v>596</v>
      </c>
      <c r="C206" t="s">
        <v>597</v>
      </c>
      <c r="D206" t="s">
        <v>940</v>
      </c>
      <c r="E206" t="s">
        <v>1213</v>
      </c>
      <c r="F206">
        <v>710</v>
      </c>
      <c r="G206" t="s">
        <v>1316</v>
      </c>
    </row>
    <row r="207" spans="1:7" x14ac:dyDescent="0.35">
      <c r="A207" t="s">
        <v>598</v>
      </c>
      <c r="B207" t="s">
        <v>599</v>
      </c>
      <c r="C207" t="s">
        <v>600</v>
      </c>
      <c r="D207" t="s">
        <v>941</v>
      </c>
    </row>
    <row r="208" spans="1:7" x14ac:dyDescent="0.35">
      <c r="A208" t="s">
        <v>601</v>
      </c>
      <c r="B208" t="s">
        <v>602</v>
      </c>
      <c r="C208" t="s">
        <v>603</v>
      </c>
      <c r="D208" t="s">
        <v>942</v>
      </c>
      <c r="E208" t="s">
        <v>1180</v>
      </c>
      <c r="F208">
        <v>728</v>
      </c>
      <c r="G208" t="s">
        <v>1296</v>
      </c>
    </row>
    <row r="209" spans="1:7" x14ac:dyDescent="0.35">
      <c r="A209" t="s">
        <v>604</v>
      </c>
      <c r="B209" t="s">
        <v>605</v>
      </c>
      <c r="C209" t="s">
        <v>606</v>
      </c>
      <c r="D209" t="s">
        <v>943</v>
      </c>
      <c r="E209" t="s">
        <v>1080</v>
      </c>
      <c r="F209">
        <v>978</v>
      </c>
      <c r="G209" t="s">
        <v>1081</v>
      </c>
    </row>
    <row r="210" spans="1:7" x14ac:dyDescent="0.35">
      <c r="A210" t="s">
        <v>607</v>
      </c>
      <c r="B210" t="s">
        <v>608</v>
      </c>
      <c r="C210" t="s">
        <v>609</v>
      </c>
      <c r="D210" t="s">
        <v>944</v>
      </c>
      <c r="E210" t="s">
        <v>1127</v>
      </c>
      <c r="F210">
        <v>144</v>
      </c>
      <c r="G210" t="s">
        <v>1257</v>
      </c>
    </row>
    <row r="211" spans="1:7" x14ac:dyDescent="0.35">
      <c r="A211" t="s">
        <v>610</v>
      </c>
      <c r="B211" t="s">
        <v>611</v>
      </c>
      <c r="C211" t="s">
        <v>612</v>
      </c>
      <c r="D211" t="s">
        <v>945</v>
      </c>
      <c r="E211" t="s">
        <v>1171</v>
      </c>
      <c r="F211">
        <v>938</v>
      </c>
      <c r="G211" t="s">
        <v>1291</v>
      </c>
    </row>
    <row r="212" spans="1:7" x14ac:dyDescent="0.35">
      <c r="A212" t="s">
        <v>613</v>
      </c>
      <c r="B212" t="s">
        <v>614</v>
      </c>
      <c r="C212" t="s">
        <v>615</v>
      </c>
      <c r="D212" t="s">
        <v>946</v>
      </c>
      <c r="E212" t="s">
        <v>1178</v>
      </c>
      <c r="F212">
        <v>968</v>
      </c>
      <c r="G212" t="s">
        <v>1179</v>
      </c>
    </row>
    <row r="213" spans="1:7" x14ac:dyDescent="0.35">
      <c r="A213" t="s">
        <v>616</v>
      </c>
      <c r="B213" t="s">
        <v>617</v>
      </c>
      <c r="C213" t="s">
        <v>618</v>
      </c>
      <c r="D213" t="s">
        <v>947</v>
      </c>
    </row>
    <row r="214" spans="1:7" x14ac:dyDescent="0.35">
      <c r="A214" t="s">
        <v>621</v>
      </c>
      <c r="B214" t="s">
        <v>622</v>
      </c>
      <c r="C214" t="s">
        <v>623</v>
      </c>
      <c r="D214" t="s">
        <v>949</v>
      </c>
      <c r="E214" t="s">
        <v>1172</v>
      </c>
      <c r="F214">
        <v>752</v>
      </c>
      <c r="G214" t="s">
        <v>1292</v>
      </c>
    </row>
    <row r="215" spans="1:7" x14ac:dyDescent="0.35">
      <c r="A215" t="s">
        <v>624</v>
      </c>
      <c r="B215" t="s">
        <v>625</v>
      </c>
      <c r="C215" t="s">
        <v>626</v>
      </c>
      <c r="D215" t="s">
        <v>950</v>
      </c>
      <c r="E215" t="s">
        <v>1055</v>
      </c>
      <c r="F215">
        <v>756</v>
      </c>
      <c r="G215" t="s">
        <v>1056</v>
      </c>
    </row>
    <row r="216" spans="1:7" x14ac:dyDescent="0.35">
      <c r="A216" t="s">
        <v>732</v>
      </c>
      <c r="B216" t="s">
        <v>627</v>
      </c>
      <c r="C216" t="s">
        <v>628</v>
      </c>
      <c r="D216" t="s">
        <v>951</v>
      </c>
      <c r="E216" t="s">
        <v>1181</v>
      </c>
      <c r="F216">
        <v>760</v>
      </c>
      <c r="G216" t="s">
        <v>1299</v>
      </c>
    </row>
    <row r="217" spans="1:7" x14ac:dyDescent="0.35">
      <c r="A217" t="s">
        <v>717</v>
      </c>
      <c r="B217" t="s">
        <v>629</v>
      </c>
      <c r="C217" t="s">
        <v>630</v>
      </c>
      <c r="D217" t="s">
        <v>952</v>
      </c>
      <c r="E217" t="s">
        <v>1192</v>
      </c>
      <c r="F217">
        <v>901</v>
      </c>
      <c r="G217" t="s">
        <v>1193</v>
      </c>
    </row>
    <row r="218" spans="1:7" x14ac:dyDescent="0.35">
      <c r="A218" t="s">
        <v>631</v>
      </c>
      <c r="B218" t="s">
        <v>632</v>
      </c>
      <c r="C218" t="s">
        <v>633</v>
      </c>
      <c r="D218" t="s">
        <v>953</v>
      </c>
      <c r="E218" t="s">
        <v>1184</v>
      </c>
      <c r="F218">
        <v>972</v>
      </c>
      <c r="G218" t="s">
        <v>1302</v>
      </c>
    </row>
    <row r="219" spans="1:7" x14ac:dyDescent="0.35">
      <c r="A219" t="s">
        <v>716</v>
      </c>
      <c r="B219" t="s">
        <v>634</v>
      </c>
      <c r="C219" t="s">
        <v>635</v>
      </c>
      <c r="D219" t="s">
        <v>954</v>
      </c>
      <c r="E219" t="s">
        <v>1194</v>
      </c>
      <c r="F219">
        <v>834</v>
      </c>
      <c r="G219" t="s">
        <v>1195</v>
      </c>
    </row>
    <row r="220" spans="1:7" x14ac:dyDescent="0.35">
      <c r="A220" t="s">
        <v>636</v>
      </c>
      <c r="B220" t="s">
        <v>637</v>
      </c>
      <c r="C220" t="s">
        <v>638</v>
      </c>
      <c r="D220" t="s">
        <v>955</v>
      </c>
      <c r="E220" t="s">
        <v>1183</v>
      </c>
      <c r="F220">
        <v>764</v>
      </c>
      <c r="G220" t="s">
        <v>1301</v>
      </c>
    </row>
    <row r="221" spans="1:7" x14ac:dyDescent="0.35">
      <c r="A221" t="s">
        <v>639</v>
      </c>
      <c r="B221" t="s">
        <v>640</v>
      </c>
      <c r="C221" t="s">
        <v>641</v>
      </c>
      <c r="D221" t="s">
        <v>956</v>
      </c>
      <c r="E221" t="s">
        <v>1199</v>
      </c>
      <c r="F221">
        <v>840</v>
      </c>
      <c r="G221" t="s">
        <v>1200</v>
      </c>
    </row>
    <row r="222" spans="1:7" x14ac:dyDescent="0.35">
      <c r="A222" t="s">
        <v>642</v>
      </c>
      <c r="B222" t="s">
        <v>643</v>
      </c>
      <c r="C222" t="s">
        <v>644</v>
      </c>
      <c r="D222" t="s">
        <v>957</v>
      </c>
      <c r="E222" t="s">
        <v>1211</v>
      </c>
      <c r="F222">
        <v>952</v>
      </c>
      <c r="G222" t="s">
        <v>1314</v>
      </c>
    </row>
    <row r="223" spans="1:7" x14ac:dyDescent="0.35">
      <c r="A223" t="s">
        <v>645</v>
      </c>
      <c r="B223" t="s">
        <v>646</v>
      </c>
      <c r="C223" t="s">
        <v>647</v>
      </c>
      <c r="D223" t="s">
        <v>958</v>
      </c>
    </row>
    <row r="224" spans="1:7" x14ac:dyDescent="0.35">
      <c r="A224" t="s">
        <v>648</v>
      </c>
      <c r="B224" t="s">
        <v>649</v>
      </c>
      <c r="C224" t="s">
        <v>650</v>
      </c>
      <c r="D224" t="s">
        <v>959</v>
      </c>
      <c r="E224" t="s">
        <v>1188</v>
      </c>
      <c r="F224">
        <v>776</v>
      </c>
      <c r="G224" t="s">
        <v>1304</v>
      </c>
    </row>
    <row r="225" spans="1:7" x14ac:dyDescent="0.35">
      <c r="A225" t="s">
        <v>651</v>
      </c>
      <c r="B225" t="s">
        <v>652</v>
      </c>
      <c r="C225" t="s">
        <v>653</v>
      </c>
      <c r="D225" t="s">
        <v>960</v>
      </c>
      <c r="E225" t="s">
        <v>1191</v>
      </c>
      <c r="F225">
        <v>780</v>
      </c>
      <c r="G225" t="s">
        <v>1305</v>
      </c>
    </row>
    <row r="226" spans="1:7" x14ac:dyDescent="0.35">
      <c r="A226" t="s">
        <v>654</v>
      </c>
      <c r="B226" t="s">
        <v>655</v>
      </c>
      <c r="C226" t="s">
        <v>656</v>
      </c>
      <c r="D226" t="s">
        <v>961</v>
      </c>
      <c r="E226" t="s">
        <v>1186</v>
      </c>
      <c r="F226">
        <v>788</v>
      </c>
      <c r="G226" t="s">
        <v>1187</v>
      </c>
    </row>
    <row r="227" spans="1:7" x14ac:dyDescent="0.35">
      <c r="A227" t="s">
        <v>657</v>
      </c>
      <c r="B227" t="s">
        <v>658</v>
      </c>
      <c r="C227" t="s">
        <v>659</v>
      </c>
      <c r="D227" t="s">
        <v>962</v>
      </c>
      <c r="E227" t="s">
        <v>1189</v>
      </c>
      <c r="F227">
        <v>949</v>
      </c>
      <c r="G227" t="s">
        <v>1190</v>
      </c>
    </row>
    <row r="228" spans="1:7" x14ac:dyDescent="0.35">
      <c r="A228" t="s">
        <v>660</v>
      </c>
      <c r="B228" t="s">
        <v>661</v>
      </c>
      <c r="C228" t="s">
        <v>662</v>
      </c>
      <c r="D228" t="s">
        <v>963</v>
      </c>
      <c r="E228" t="s">
        <v>1185</v>
      </c>
      <c r="F228">
        <v>934</v>
      </c>
      <c r="G228" t="s">
        <v>1303</v>
      </c>
    </row>
    <row r="229" spans="1:7" x14ac:dyDescent="0.35">
      <c r="A229" t="s">
        <v>663</v>
      </c>
      <c r="B229" t="s">
        <v>664</v>
      </c>
      <c r="C229" t="s">
        <v>665</v>
      </c>
      <c r="D229" t="s">
        <v>964</v>
      </c>
      <c r="E229" t="s">
        <v>1199</v>
      </c>
      <c r="F229">
        <v>840</v>
      </c>
      <c r="G229" t="s">
        <v>1200</v>
      </c>
    </row>
    <row r="230" spans="1:7" x14ac:dyDescent="0.35">
      <c r="A230" t="s">
        <v>666</v>
      </c>
      <c r="B230" t="s">
        <v>667</v>
      </c>
      <c r="C230" t="s">
        <v>668</v>
      </c>
      <c r="D230" t="s">
        <v>965</v>
      </c>
      <c r="E230" t="s">
        <v>1306</v>
      </c>
      <c r="F230">
        <v>0</v>
      </c>
      <c r="G230" t="s">
        <v>1307</v>
      </c>
    </row>
    <row r="231" spans="1:7" x14ac:dyDescent="0.35">
      <c r="A231" t="s">
        <v>669</v>
      </c>
      <c r="B231" t="s">
        <v>670</v>
      </c>
      <c r="C231" t="s">
        <v>671</v>
      </c>
      <c r="D231" t="s">
        <v>966</v>
      </c>
      <c r="E231" t="s">
        <v>1197</v>
      </c>
      <c r="F231">
        <v>800</v>
      </c>
      <c r="G231" t="s">
        <v>1198</v>
      </c>
    </row>
    <row r="232" spans="1:7" x14ac:dyDescent="0.35">
      <c r="A232" t="s">
        <v>672</v>
      </c>
      <c r="B232" t="s">
        <v>673</v>
      </c>
      <c r="C232" t="s">
        <v>674</v>
      </c>
      <c r="D232" t="s">
        <v>967</v>
      </c>
      <c r="E232" t="s">
        <v>1196</v>
      </c>
      <c r="F232">
        <v>980</v>
      </c>
      <c r="G232" t="s">
        <v>1308</v>
      </c>
    </row>
    <row r="233" spans="1:7" x14ac:dyDescent="0.35">
      <c r="A233" t="s">
        <v>675</v>
      </c>
      <c r="B233" t="s">
        <v>676</v>
      </c>
      <c r="C233" t="s">
        <v>677</v>
      </c>
      <c r="D233" t="s">
        <v>968</v>
      </c>
      <c r="E233" t="s">
        <v>1007</v>
      </c>
      <c r="F233">
        <v>784</v>
      </c>
      <c r="G233" t="s">
        <v>1008</v>
      </c>
    </row>
    <row r="234" spans="1:7" x14ac:dyDescent="0.35">
      <c r="A234" t="s">
        <v>678</v>
      </c>
      <c r="B234" t="s">
        <v>679</v>
      </c>
      <c r="C234" t="s">
        <v>680</v>
      </c>
      <c r="D234" t="s">
        <v>969</v>
      </c>
      <c r="E234" t="s">
        <v>1085</v>
      </c>
      <c r="F234">
        <v>826</v>
      </c>
      <c r="G234" t="s">
        <v>1086</v>
      </c>
    </row>
    <row r="235" spans="1:7" x14ac:dyDescent="0.35">
      <c r="A235" t="s">
        <v>684</v>
      </c>
      <c r="B235" t="s">
        <v>685</v>
      </c>
      <c r="C235" t="s">
        <v>686</v>
      </c>
      <c r="D235" t="s">
        <v>971</v>
      </c>
      <c r="E235" t="s">
        <v>1201</v>
      </c>
      <c r="F235">
        <v>858</v>
      </c>
      <c r="G235" t="s">
        <v>1309</v>
      </c>
    </row>
    <row r="236" spans="1:7" x14ac:dyDescent="0.35">
      <c r="A236" t="s">
        <v>687</v>
      </c>
      <c r="B236" t="s">
        <v>688</v>
      </c>
      <c r="C236" t="s">
        <v>689</v>
      </c>
      <c r="D236" t="s">
        <v>972</v>
      </c>
      <c r="E236" t="s">
        <v>1202</v>
      </c>
      <c r="F236">
        <v>860</v>
      </c>
      <c r="G236" t="s">
        <v>1310</v>
      </c>
    </row>
    <row r="237" spans="1:7" x14ac:dyDescent="0.35">
      <c r="A237" t="s">
        <v>690</v>
      </c>
      <c r="B237" t="s">
        <v>691</v>
      </c>
      <c r="C237" t="s">
        <v>692</v>
      </c>
      <c r="D237" t="s">
        <v>973</v>
      </c>
      <c r="E237" t="s">
        <v>1205</v>
      </c>
      <c r="F237">
        <v>548</v>
      </c>
      <c r="G237" t="s">
        <v>1313</v>
      </c>
    </row>
    <row r="238" spans="1:7" x14ac:dyDescent="0.35">
      <c r="A238" t="s">
        <v>726</v>
      </c>
      <c r="B238" t="s">
        <v>285</v>
      </c>
      <c r="C238" t="s">
        <v>286</v>
      </c>
      <c r="D238" t="s">
        <v>834</v>
      </c>
      <c r="E238" t="s">
        <v>1080</v>
      </c>
      <c r="F238">
        <v>978</v>
      </c>
      <c r="G238" t="s">
        <v>1081</v>
      </c>
    </row>
    <row r="239" spans="1:7" x14ac:dyDescent="0.35">
      <c r="A239" t="s">
        <v>733</v>
      </c>
      <c r="B239" t="s">
        <v>693</v>
      </c>
      <c r="C239" t="s">
        <v>694</v>
      </c>
      <c r="D239" t="s">
        <v>974</v>
      </c>
      <c r="E239" t="s">
        <v>1203</v>
      </c>
      <c r="F239">
        <v>937</v>
      </c>
      <c r="G239" t="s">
        <v>1311</v>
      </c>
    </row>
    <row r="240" spans="1:7" x14ac:dyDescent="0.35">
      <c r="A240" t="s">
        <v>695</v>
      </c>
      <c r="B240" t="s">
        <v>696</v>
      </c>
      <c r="C240" t="s">
        <v>697</v>
      </c>
      <c r="D240" t="s">
        <v>975</v>
      </c>
      <c r="E240" t="s">
        <v>1204</v>
      </c>
      <c r="F240">
        <v>704</v>
      </c>
      <c r="G240" t="s">
        <v>1312</v>
      </c>
    </row>
    <row r="241" spans="1:7" x14ac:dyDescent="0.35">
      <c r="A241" t="s">
        <v>698</v>
      </c>
      <c r="B241" t="s">
        <v>699</v>
      </c>
      <c r="C241" t="s">
        <v>700</v>
      </c>
      <c r="D241" t="s">
        <v>976</v>
      </c>
      <c r="E241" t="s">
        <v>1199</v>
      </c>
      <c r="F241">
        <v>840</v>
      </c>
      <c r="G241" t="s">
        <v>1200</v>
      </c>
    </row>
    <row r="242" spans="1:7" x14ac:dyDescent="0.35">
      <c r="A242" t="s">
        <v>701</v>
      </c>
      <c r="B242" t="s">
        <v>702</v>
      </c>
      <c r="C242" t="s">
        <v>703</v>
      </c>
      <c r="D242" t="s">
        <v>977</v>
      </c>
    </row>
    <row r="243" spans="1:7" x14ac:dyDescent="0.35">
      <c r="A243" t="s">
        <v>704</v>
      </c>
      <c r="B243" t="s">
        <v>705</v>
      </c>
      <c r="C243" t="s">
        <v>706</v>
      </c>
      <c r="D243" t="s">
        <v>978</v>
      </c>
    </row>
    <row r="244" spans="1:7" x14ac:dyDescent="0.35">
      <c r="A244" t="s">
        <v>707</v>
      </c>
      <c r="B244" t="s">
        <v>708</v>
      </c>
      <c r="C244" t="s">
        <v>709</v>
      </c>
      <c r="D244" t="s">
        <v>979</v>
      </c>
      <c r="E244" t="s">
        <v>1212</v>
      </c>
      <c r="F244">
        <v>886</v>
      </c>
      <c r="G244" t="s">
        <v>1315</v>
      </c>
    </row>
    <row r="245" spans="1:7" x14ac:dyDescent="0.35">
      <c r="A245" t="s">
        <v>710</v>
      </c>
      <c r="B245" t="s">
        <v>711</v>
      </c>
      <c r="C245" t="s">
        <v>712</v>
      </c>
      <c r="D245" t="s">
        <v>980</v>
      </c>
      <c r="E245" t="s">
        <v>1214</v>
      </c>
      <c r="F245">
        <v>967</v>
      </c>
      <c r="G245" t="s">
        <v>1317</v>
      </c>
    </row>
    <row r="246" spans="1:7" x14ac:dyDescent="0.35">
      <c r="A246" t="s">
        <v>713</v>
      </c>
      <c r="B246" t="s">
        <v>714</v>
      </c>
      <c r="C246" t="s">
        <v>715</v>
      </c>
      <c r="D246" t="s">
        <v>981</v>
      </c>
      <c r="E246" t="s">
        <v>1199</v>
      </c>
      <c r="F246">
        <v>840</v>
      </c>
      <c r="G246" t="s">
        <v>1200</v>
      </c>
    </row>
  </sheetData>
  <sheetProtection algorithmName="SHA-512" hashValue="PoIWukFjKYv3WFfSCAPN2cLCiGU5fGZq4A3W/CxF1qY5wBKHqy+CW2r1alaqR5bq7XJJsyf6CVHU3T7lkE2odQ==" saltValue="bjEodVEmDNshmMpXc3oJxQ==" spinCount="100000" sheet="1" objects="1" scenarios="1"/>
  <sortState ref="H9:J155">
    <sortCondition ref="H9:H155"/>
  </sortState>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08D2786879A84C98C986A1D2FE2AC0" ma:contentTypeVersion="11" ma:contentTypeDescription="Create a new document." ma:contentTypeScope="" ma:versionID="8cda5e43355a178765403bf25fc62d8e">
  <xsd:schema xmlns:xsd="http://www.w3.org/2001/XMLSchema" xmlns:xs="http://www.w3.org/2001/XMLSchema" xmlns:p="http://schemas.microsoft.com/office/2006/metadata/properties" xmlns:ns2="0c958bcd-fe3d-4310-8463-0016d19558cc" xmlns:ns3="36538d5f-f7e1-46e7-b8e6-8d0f62ce9765" targetNamespace="http://schemas.microsoft.com/office/2006/metadata/properties" ma:root="true" ma:fieldsID="0732ab638ef70049696dc25a7a2200f6" ns2:_="" ns3:_="">
    <xsd:import namespace="0c958bcd-fe3d-4310-8463-0016d19558cc"/>
    <xsd:import namespace="36538d5f-f7e1-46e7-b8e6-8d0f62ce97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58bcd-fe3d-4310-8463-0016d1955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538d5f-f7e1-46e7-b8e6-8d0f62ce976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6C1297-72EA-414A-BB15-72919DAB8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58bcd-fe3d-4310-8463-0016d19558cc"/>
    <ds:schemaRef ds:uri="36538d5f-f7e1-46e7-b8e6-8d0f62ce9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F90D9-6E1E-43EA-AB01-9921EA13ECBF}">
  <ds:schemaRefs>
    <ds:schemaRef ds:uri="http://schemas.microsoft.com/sharepoint/v3/contenttype/forms"/>
  </ds:schemaRefs>
</ds:datastoreItem>
</file>

<file path=customXml/itemProps3.xml><?xml version="1.0" encoding="utf-8"?>
<ds:datastoreItem xmlns:ds="http://schemas.openxmlformats.org/officeDocument/2006/customXml" ds:itemID="{7BDA85FB-57D5-4A9F-A904-DAE491709832}">
  <ds:schemaRefs>
    <ds:schemaRef ds:uri="http://schemas.microsoft.com/DataMashup"/>
  </ds:schemaRefs>
</ds:datastoreItem>
</file>

<file path=customXml/itemProps4.xml><?xml version="1.0" encoding="utf-8"?>
<ds:datastoreItem xmlns:ds="http://schemas.openxmlformats.org/officeDocument/2006/customXml" ds:itemID="{2EB73A9A-A04F-41FF-96F9-A7BAA5B16ED1}">
  <ds:schemaRef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36538d5f-f7e1-46e7-b8e6-8d0f62ce9765"/>
    <ds:schemaRef ds:uri="0c958bcd-fe3d-4310-8463-0016d19558cc"/>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Introduction</vt:lpstr>
      <vt:lpstr>Part 1 - About</vt:lpstr>
      <vt:lpstr>Part 2 - Disclosure checklist</vt:lpstr>
      <vt:lpstr>Part 3 - Reporting entities</vt:lpstr>
      <vt:lpstr>Part 4 - Government revenues</vt:lpstr>
      <vt:lpstr>Part 5 - Company data</vt:lpstr>
      <vt:lpstr>Lists</vt:lpstr>
      <vt:lpstr>Agency_type</vt:lpstr>
      <vt:lpstr>Commodities_list</vt:lpstr>
      <vt:lpstr>Commodity_names</vt:lpstr>
      <vt:lpstr>'Part 3 - Reporting entities'!Companies_list</vt:lpstr>
      <vt:lpstr>Countries_list</vt:lpstr>
      <vt:lpstr>Currency_code_list</vt:lpstr>
      <vt:lpstr>GFS_list</vt:lpstr>
      <vt:lpstr>'Part 3 - Reporting entities'!Government_entities_list</vt:lpstr>
      <vt:lpstr>Project_phases_list</vt:lpstr>
      <vt:lpstr>'Part 3 - Reporting entities'!Projectname</vt:lpstr>
      <vt:lpstr>Reporting_options_list</vt:lpstr>
      <vt:lpstr>'Part 4 - Government revenues'!Revenue_stream_list</vt:lpstr>
      <vt:lpstr>Sector_list</vt:lpstr>
      <vt:lpstr>Simple_options_list</vt:lpstr>
      <vt:lpstr>'Part 5 - Company data'!Total_reconciled</vt:lpstr>
      <vt:lpstr>'Part 4 - Government revenues'!Total_revenues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EITI International Secretariat</dc:creator>
  <cp:lastModifiedBy>Sherwin Long</cp:lastModifiedBy>
  <cp:lastPrinted>2018-09-11T11:28:24Z</cp:lastPrinted>
  <dcterms:created xsi:type="dcterms:W3CDTF">2018-04-20T09:16:43Z</dcterms:created>
  <dcterms:modified xsi:type="dcterms:W3CDTF">2024-10-10T13:44:58Z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0x010100AF08D2786879A84C98C986A1D2FE2AC0</vt:lpwstr>
  </property>
</Properties>
</file>